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long\Documents\"/>
    </mc:Choice>
  </mc:AlternateContent>
  <xr:revisionPtr revIDLastSave="0" documentId="13_ncr:1_{799E88E1-1893-4C7F-9FB1-AFAC8390F9EE}" xr6:coauthVersionLast="47" xr6:coauthVersionMax="47" xr10:uidLastSave="{00000000-0000-0000-0000-000000000000}"/>
  <bookViews>
    <workbookView xWindow="-98" yWindow="-98" windowWidth="28996" windowHeight="15675" xr2:uid="{DE18C2D4-6966-48C7-8CDE-0F23C1F3BEA0}"/>
  </bookViews>
  <sheets>
    <sheet name="Sheet1" sheetId="1" r:id="rId1"/>
  </sheets>
  <definedNames>
    <definedName name="_xlnm._FilterDatabase" localSheetId="0" hidden="1">Sheet1!$A$1:$AB$94</definedName>
    <definedName name="_xlnm.Print_Area" localSheetId="0">Sheet1!$A:$Z</definedName>
    <definedName name="_xlnm.Print_Titles" localSheetId="0">Sheet1!$A:$B,Sheet1!$1:$1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84" i="1" l="1"/>
  <c r="V83" i="1"/>
  <c r="V25" i="1"/>
  <c r="V21" i="1"/>
  <c r="V48" i="1"/>
  <c r="V9" i="1"/>
  <c r="V60" i="1"/>
  <c r="V59" i="1"/>
  <c r="V54" i="1"/>
  <c r="V52" i="1"/>
  <c r="V44" i="1"/>
  <c r="V34" i="1"/>
  <c r="V31" i="1"/>
  <c r="V24" i="1"/>
  <c r="V61" i="1"/>
  <c r="V42" i="1"/>
  <c r="V50" i="1"/>
  <c r="V63" i="1"/>
  <c r="V14" i="1"/>
  <c r="V8" i="1"/>
  <c r="V85" i="1"/>
  <c r="V33" i="1"/>
  <c r="V18" i="1"/>
  <c r="V82" i="1"/>
  <c r="N82" i="1" s="1"/>
  <c r="V92" i="1"/>
  <c r="V72" i="1"/>
  <c r="V89" i="1"/>
  <c r="V75" i="1"/>
  <c r="V3" i="1"/>
  <c r="V19" i="1"/>
  <c r="V79" i="1"/>
  <c r="V20" i="1"/>
  <c r="V13" i="1"/>
  <c r="V73" i="1"/>
  <c r="V6" i="1"/>
  <c r="V15" i="1"/>
  <c r="V23" i="1"/>
  <c r="V46" i="1"/>
  <c r="V78" i="1"/>
  <c r="V81" i="1"/>
  <c r="V93" i="1"/>
  <c r="V86" i="1"/>
  <c r="V7" i="1"/>
  <c r="V43" i="1"/>
  <c r="V10" i="1"/>
  <c r="V16" i="1"/>
  <c r="V30" i="1"/>
  <c r="V64" i="1"/>
  <c r="V12" i="1"/>
  <c r="V88" i="1"/>
  <c r="V87" i="1"/>
  <c r="V2" i="1"/>
  <c r="V5" i="1"/>
  <c r="V74" i="1"/>
  <c r="V4" i="1"/>
  <c r="V67" i="1"/>
  <c r="V28" i="1"/>
  <c r="V51" i="1"/>
  <c r="V66" i="1"/>
  <c r="V41" i="1"/>
  <c r="V26" i="1"/>
  <c r="V65" i="1"/>
  <c r="V40" i="1"/>
  <c r="V62" i="1"/>
  <c r="V70" i="1"/>
  <c r="V77" i="1"/>
  <c r="V94" i="1"/>
  <c r="V91" i="1"/>
  <c r="V76" i="1"/>
  <c r="V71" i="1"/>
  <c r="V49" i="1"/>
  <c r="V69" i="1"/>
  <c r="V68" i="1"/>
  <c r="V47" i="1"/>
  <c r="V39" i="1"/>
  <c r="V37" i="1"/>
  <c r="V35" i="1"/>
  <c r="V29" i="1"/>
  <c r="V38" i="1"/>
  <c r="N38" i="1" s="1"/>
  <c r="V36" i="1"/>
  <c r="V80" i="1"/>
  <c r="V53" i="1"/>
  <c r="V17" i="1"/>
  <c r="N17" i="1" s="1"/>
  <c r="N2" i="1"/>
  <c r="S11" i="1"/>
  <c r="V11" i="1" s="1"/>
  <c r="N11" i="1" s="1"/>
  <c r="S90" i="1"/>
  <c r="V90" i="1" s="1"/>
  <c r="S57" i="1"/>
  <c r="V57" i="1" s="1"/>
  <c r="S58" i="1"/>
  <c r="V58" i="1" s="1"/>
  <c r="N58" i="1" s="1"/>
  <c r="S56" i="1"/>
  <c r="V56" i="1" s="1"/>
  <c r="S55" i="1"/>
  <c r="V55" i="1" s="1"/>
  <c r="N55" i="1" s="1"/>
  <c r="S45" i="1"/>
  <c r="V45" i="1" s="1"/>
  <c r="S32" i="1"/>
  <c r="V32" i="1" s="1"/>
  <c r="S27" i="1"/>
  <c r="V27" i="1" s="1"/>
  <c r="N27" i="1" s="1"/>
  <c r="N85" i="1"/>
  <c r="N84" i="1"/>
  <c r="N81" i="1"/>
  <c r="N79" i="1"/>
  <c r="N78" i="1"/>
  <c r="N63" i="1"/>
  <c r="N61" i="1"/>
  <c r="N60" i="1"/>
  <c r="N59" i="1"/>
  <c r="N54" i="1"/>
  <c r="N52" i="1"/>
  <c r="N20" i="1"/>
  <c r="N50" i="1"/>
  <c r="N48" i="1"/>
  <c r="N46" i="1"/>
  <c r="N44" i="1"/>
  <c r="N83" i="1"/>
  <c r="N43" i="1"/>
  <c r="N69" i="1"/>
  <c r="N80" i="1"/>
  <c r="N68" i="1"/>
  <c r="N75" i="1"/>
  <c r="N42" i="1"/>
  <c r="N74" i="1"/>
  <c r="N67" i="1"/>
  <c r="N66" i="1"/>
  <c r="N65" i="1"/>
  <c r="N64" i="1"/>
  <c r="N62" i="1"/>
  <c r="N34" i="1"/>
  <c r="N77" i="1"/>
  <c r="N33" i="1"/>
  <c r="N76" i="1"/>
  <c r="N53" i="1"/>
  <c r="N51" i="1"/>
  <c r="N73" i="1"/>
  <c r="N49" i="1"/>
  <c r="N47" i="1"/>
  <c r="N31" i="1"/>
  <c r="N89" i="1"/>
  <c r="N72" i="1"/>
  <c r="N88" i="1"/>
  <c r="N94" i="1"/>
  <c r="N41" i="1"/>
  <c r="N40" i="1"/>
  <c r="N93" i="1"/>
  <c r="N39" i="1"/>
  <c r="N86" i="1"/>
  <c r="N37" i="1"/>
  <c r="N36" i="1"/>
  <c r="N35" i="1"/>
  <c r="N18" i="1"/>
  <c r="N92" i="1"/>
  <c r="N19" i="1"/>
  <c r="N91" i="1"/>
  <c r="N9" i="1"/>
  <c r="N30" i="1"/>
  <c r="N8" i="1"/>
  <c r="N25" i="1"/>
  <c r="N87" i="1"/>
  <c r="N7" i="1"/>
  <c r="N10" i="1"/>
  <c r="N6" i="1"/>
  <c r="N29" i="1"/>
  <c r="N28" i="1"/>
  <c r="N15" i="1"/>
  <c r="N71" i="1"/>
  <c r="N14" i="1"/>
  <c r="N26" i="1"/>
  <c r="N13" i="1"/>
  <c r="N3" i="1"/>
  <c r="N24" i="1"/>
  <c r="N5" i="1"/>
  <c r="N16" i="1"/>
  <c r="N23" i="1"/>
  <c r="N12" i="1"/>
  <c r="N4" i="1"/>
  <c r="N70" i="1"/>
  <c r="N21" i="1"/>
  <c r="S22" i="1"/>
  <c r="V22" i="1" s="1"/>
  <c r="N22" i="1" s="1"/>
  <c r="D85" i="1"/>
  <c r="C85" i="1"/>
  <c r="D84" i="1"/>
  <c r="C84" i="1"/>
  <c r="D82" i="1"/>
  <c r="C82" i="1"/>
  <c r="D81" i="1"/>
  <c r="C81" i="1"/>
  <c r="D79" i="1"/>
  <c r="C79" i="1"/>
  <c r="D78" i="1"/>
  <c r="C78" i="1"/>
  <c r="D63" i="1"/>
  <c r="C63" i="1"/>
  <c r="D61" i="1"/>
  <c r="C61" i="1"/>
  <c r="D60" i="1"/>
  <c r="C60" i="1"/>
  <c r="D59" i="1"/>
  <c r="C59" i="1"/>
  <c r="D54" i="1"/>
  <c r="C54" i="1"/>
  <c r="D52" i="1"/>
  <c r="C52" i="1"/>
  <c r="D20" i="1"/>
  <c r="C20" i="1"/>
  <c r="D50" i="1"/>
  <c r="C50" i="1"/>
  <c r="D48" i="1"/>
  <c r="C48" i="1"/>
  <c r="D46" i="1"/>
  <c r="C46" i="1"/>
  <c r="D44" i="1"/>
  <c r="C44" i="1"/>
  <c r="D83" i="1"/>
  <c r="C83" i="1"/>
  <c r="D43" i="1"/>
  <c r="C43" i="1"/>
  <c r="D69" i="1"/>
  <c r="C69" i="1"/>
  <c r="D80" i="1"/>
  <c r="C80" i="1"/>
  <c r="D68" i="1"/>
  <c r="C68" i="1"/>
  <c r="D75" i="1"/>
  <c r="C75" i="1"/>
  <c r="D42" i="1"/>
  <c r="C42" i="1"/>
  <c r="D74" i="1"/>
  <c r="C74" i="1"/>
  <c r="D67" i="1"/>
  <c r="C67" i="1"/>
  <c r="D66" i="1"/>
  <c r="C66" i="1"/>
  <c r="D65" i="1"/>
  <c r="C65" i="1"/>
  <c r="D64" i="1"/>
  <c r="C64" i="1"/>
  <c r="D62" i="1"/>
  <c r="C62" i="1"/>
  <c r="D34" i="1"/>
  <c r="C34" i="1"/>
  <c r="D77" i="1"/>
  <c r="C77" i="1"/>
  <c r="D58" i="1"/>
  <c r="C58" i="1"/>
  <c r="D57" i="1"/>
  <c r="C57" i="1"/>
  <c r="D11" i="1"/>
  <c r="C11" i="1"/>
  <c r="D33" i="1"/>
  <c r="C33" i="1"/>
  <c r="D76" i="1"/>
  <c r="C76" i="1"/>
  <c r="D56" i="1"/>
  <c r="C56" i="1"/>
  <c r="D55" i="1"/>
  <c r="C55" i="1"/>
  <c r="D53" i="1"/>
  <c r="C53" i="1"/>
  <c r="D51" i="1"/>
  <c r="C51" i="1"/>
  <c r="D73" i="1"/>
  <c r="C73" i="1"/>
  <c r="D49" i="1"/>
  <c r="C49" i="1"/>
  <c r="D47" i="1"/>
  <c r="C47" i="1"/>
  <c r="D31" i="1"/>
  <c r="C31" i="1"/>
  <c r="D90" i="1"/>
  <c r="C90" i="1"/>
  <c r="D89" i="1"/>
  <c r="C89" i="1"/>
  <c r="D45" i="1"/>
  <c r="C45" i="1"/>
  <c r="D72" i="1"/>
  <c r="C72" i="1"/>
  <c r="D88" i="1"/>
  <c r="C88" i="1"/>
  <c r="D94" i="1"/>
  <c r="C94" i="1"/>
  <c r="D41" i="1"/>
  <c r="C41" i="1"/>
  <c r="D40" i="1"/>
  <c r="C40" i="1"/>
  <c r="D93" i="1"/>
  <c r="C93" i="1"/>
  <c r="D39" i="1"/>
  <c r="C39" i="1"/>
  <c r="D38" i="1"/>
  <c r="C38" i="1"/>
  <c r="D86" i="1"/>
  <c r="C86" i="1"/>
  <c r="D37" i="1"/>
  <c r="C37" i="1"/>
  <c r="D36" i="1"/>
  <c r="C36" i="1"/>
  <c r="D35" i="1"/>
  <c r="C35" i="1"/>
  <c r="D18" i="1"/>
  <c r="C18" i="1"/>
  <c r="D92" i="1"/>
  <c r="C92" i="1"/>
  <c r="D19" i="1"/>
  <c r="C19" i="1"/>
  <c r="D32" i="1"/>
  <c r="C32" i="1"/>
  <c r="D91" i="1"/>
  <c r="C91" i="1"/>
  <c r="D9" i="1"/>
  <c r="C9" i="1"/>
  <c r="D30" i="1"/>
  <c r="C30" i="1"/>
  <c r="D8" i="1"/>
  <c r="C8" i="1"/>
  <c r="D25" i="1"/>
  <c r="C25" i="1"/>
  <c r="D87" i="1"/>
  <c r="C87" i="1"/>
  <c r="D7" i="1"/>
  <c r="C7" i="1"/>
  <c r="D10" i="1"/>
  <c r="C10" i="1"/>
  <c r="D6" i="1"/>
  <c r="C6" i="1"/>
  <c r="D29" i="1"/>
  <c r="C29" i="1"/>
  <c r="D28" i="1"/>
  <c r="C28" i="1"/>
  <c r="D15" i="1"/>
  <c r="C15" i="1"/>
  <c r="D71" i="1"/>
  <c r="C71" i="1"/>
  <c r="D14" i="1"/>
  <c r="C14" i="1"/>
  <c r="D27" i="1"/>
  <c r="C27" i="1"/>
  <c r="D26" i="1"/>
  <c r="C26" i="1"/>
  <c r="D13" i="1"/>
  <c r="C13" i="1"/>
  <c r="D3" i="1"/>
  <c r="C3" i="1"/>
  <c r="D24" i="1"/>
  <c r="C24" i="1"/>
  <c r="D17" i="1"/>
  <c r="C17" i="1"/>
  <c r="D5" i="1"/>
  <c r="C5" i="1"/>
  <c r="D16" i="1"/>
  <c r="C16" i="1"/>
  <c r="D23" i="1"/>
  <c r="C23" i="1"/>
  <c r="D22" i="1"/>
  <c r="C22" i="1"/>
  <c r="D12" i="1"/>
  <c r="C12" i="1"/>
  <c r="D4" i="1"/>
  <c r="C4" i="1"/>
  <c r="D70" i="1"/>
  <c r="C70" i="1"/>
  <c r="D21" i="1"/>
  <c r="C21" i="1"/>
  <c r="D2" i="1"/>
  <c r="C2" i="1"/>
  <c r="N90" i="1" l="1"/>
  <c r="N57" i="1"/>
  <c r="N45" i="1"/>
  <c r="N56" i="1"/>
  <c r="N32" i="1"/>
</calcChain>
</file>

<file path=xl/sharedStrings.xml><?xml version="1.0" encoding="utf-8"?>
<sst xmlns="http://schemas.openxmlformats.org/spreadsheetml/2006/main" count="1213" uniqueCount="436">
  <si>
    <t>AmWA#</t>
  </si>
  <si>
    <t>AuWA#</t>
  </si>
  <si>
    <t>Name</t>
  </si>
  <si>
    <t>Sire/Dam</t>
  </si>
  <si>
    <t>Horn DNA</t>
  </si>
  <si>
    <t>SCD</t>
  </si>
  <si>
    <t>Tend</t>
  </si>
  <si>
    <t>The 5 Reces</t>
  </si>
  <si>
    <t>IA-RS</t>
  </si>
  <si>
    <t>$Pedig</t>
  </si>
  <si>
    <t>$Horns</t>
  </si>
  <si>
    <t>$SCD</t>
  </si>
  <si>
    <t>$Tend</t>
  </si>
  <si>
    <t>$Recc-essive</t>
  </si>
  <si>
    <t>$Reg</t>
  </si>
  <si>
    <t>$Age</t>
  </si>
  <si>
    <t>$Preg</t>
  </si>
  <si>
    <t>Age- Yrs</t>
  </si>
  <si>
    <t>AmReg#</t>
  </si>
  <si>
    <t>AuReg#</t>
  </si>
  <si>
    <t>Color</t>
  </si>
  <si>
    <t>Horn Status</t>
  </si>
  <si>
    <t>Last Calving Date</t>
  </si>
  <si>
    <t>1561F</t>
  </si>
  <si>
    <t>U107450</t>
  </si>
  <si>
    <t/>
  </si>
  <si>
    <t>1021 / 563Y</t>
  </si>
  <si>
    <t>F1W</t>
  </si>
  <si>
    <t>711 1561F</t>
  </si>
  <si>
    <t>Black</t>
  </si>
  <si>
    <t>Polled</t>
  </si>
  <si>
    <t>144N</t>
  </si>
  <si>
    <t>711F25W144N</t>
  </si>
  <si>
    <t>R-SHIG / 972J</t>
  </si>
  <si>
    <t>Horned</t>
  </si>
  <si>
    <t>FBB</t>
  </si>
  <si>
    <t>205H</t>
  </si>
  <si>
    <t>FB89073</t>
  </si>
  <si>
    <t>312 / 105B</t>
  </si>
  <si>
    <t>VA</t>
  </si>
  <si>
    <t>711 Shigefujikuni 205H</t>
  </si>
  <si>
    <t>Dehorned</t>
  </si>
  <si>
    <t>FBXB</t>
  </si>
  <si>
    <t>2166K</t>
  </si>
  <si>
    <t>1430Y / 2165F</t>
  </si>
  <si>
    <t>F2W</t>
  </si>
  <si>
    <t>711 Morishig 2166L</t>
  </si>
  <si>
    <t>2187H</t>
  </si>
  <si>
    <t>U89112</t>
  </si>
  <si>
    <t>9 / 1186D</t>
  </si>
  <si>
    <t>711 Ms Okufuji 2187H</t>
  </si>
  <si>
    <t>Red</t>
  </si>
  <si>
    <t>F2WA</t>
  </si>
  <si>
    <t>F3W</t>
  </si>
  <si>
    <t>177N</t>
  </si>
  <si>
    <t>711F25W177N</t>
  </si>
  <si>
    <t>766J / 552H</t>
  </si>
  <si>
    <t>VV</t>
  </si>
  <si>
    <t>FT</t>
  </si>
  <si>
    <t>C</t>
  </si>
  <si>
    <t>187L</t>
  </si>
  <si>
    <t>FB133920</t>
  </si>
  <si>
    <t>R-4051A / R-80F</t>
  </si>
  <si>
    <t>FP</t>
  </si>
  <si>
    <t>N/A</t>
  </si>
  <si>
    <t>2290L</t>
  </si>
  <si>
    <t>635C / 1212C</t>
  </si>
  <si>
    <t>711 Shigezurutani 2290L</t>
  </si>
  <si>
    <t>2314F</t>
  </si>
  <si>
    <t>PC133928</t>
  </si>
  <si>
    <t>18T / 1633C</t>
  </si>
  <si>
    <t>711 Hikaru 2314F</t>
  </si>
  <si>
    <t>2332G</t>
  </si>
  <si>
    <t>U92820</t>
  </si>
  <si>
    <t xml:space="preserve">3 / </t>
  </si>
  <si>
    <t>711 Hirashigezuru 2332G</t>
  </si>
  <si>
    <t>3</t>
  </si>
  <si>
    <t>199N</t>
  </si>
  <si>
    <t>711F25W199N</t>
  </si>
  <si>
    <t>R-SHIG / 636E</t>
  </si>
  <si>
    <t>2115K</t>
  </si>
  <si>
    <t>PC107518</t>
  </si>
  <si>
    <t>9 / 1114D</t>
  </si>
  <si>
    <t>711 Okuhiramoolan 2115K</t>
  </si>
  <si>
    <t>2198F</t>
  </si>
  <si>
    <t>PC92709</t>
  </si>
  <si>
    <t>554C / 1198C</t>
  </si>
  <si>
    <t>284J</t>
  </si>
  <si>
    <t>711FS284J</t>
  </si>
  <si>
    <t>R-SANJI / 636E</t>
  </si>
  <si>
    <t>711 Sanjisanshiga 284J</t>
  </si>
  <si>
    <t>308K</t>
  </si>
  <si>
    <t>711F22T308K</t>
  </si>
  <si>
    <t>711 Shigeyasushige 308K</t>
  </si>
  <si>
    <t>R-SHIG / 6303</t>
  </si>
  <si>
    <t>F11C</t>
  </si>
  <si>
    <t>2217G</t>
  </si>
  <si>
    <t>PC89114</t>
  </si>
  <si>
    <t>9 / 1218C</t>
  </si>
  <si>
    <t>319N</t>
  </si>
  <si>
    <t>711F24V319N</t>
  </si>
  <si>
    <t>1430Y / 319F</t>
  </si>
  <si>
    <t>AA</t>
  </si>
  <si>
    <t>711 Zurutanidoi 319N</t>
  </si>
  <si>
    <t>2280L</t>
  </si>
  <si>
    <t>635C / 1191C</t>
  </si>
  <si>
    <t>343L</t>
  </si>
  <si>
    <t>FB133944</t>
  </si>
  <si>
    <t>R-53Y / R-2148Y</t>
  </si>
  <si>
    <t>351M</t>
  </si>
  <si>
    <t>711F24V351M</t>
  </si>
  <si>
    <t>R-UNITED / 388E</t>
  </si>
  <si>
    <t>711 Namisanshiga 351M</t>
  </si>
  <si>
    <t>PBXB</t>
  </si>
  <si>
    <t>2353L</t>
  </si>
  <si>
    <t>635C / 1353G</t>
  </si>
  <si>
    <t>4038L</t>
  </si>
  <si>
    <t>711 Okumoolan 4038L</t>
  </si>
  <si>
    <t>2358K</t>
  </si>
  <si>
    <t>PC107517</t>
  </si>
  <si>
    <t>635C / 1358D</t>
  </si>
  <si>
    <t>711 Shigehikaru 2358K</t>
  </si>
  <si>
    <t>4042L</t>
  </si>
  <si>
    <t>PB133957</t>
  </si>
  <si>
    <t>9 / 127E</t>
  </si>
  <si>
    <t>244N</t>
  </si>
  <si>
    <t>711F25W244N</t>
  </si>
  <si>
    <t>R-Q434G / 301J</t>
  </si>
  <si>
    <t>2638H</t>
  </si>
  <si>
    <t>U107474</t>
  </si>
  <si>
    <t>412J</t>
  </si>
  <si>
    <t>711FS412J</t>
  </si>
  <si>
    <t>711 Michikitadoi 412J</t>
  </si>
  <si>
    <t>R-MICH / 840F</t>
  </si>
  <si>
    <t>2967M</t>
  </si>
  <si>
    <t>766J / 1844K</t>
  </si>
  <si>
    <t>4173M</t>
  </si>
  <si>
    <t>711P24V4173M</t>
  </si>
  <si>
    <t>095F / 664H</t>
  </si>
  <si>
    <t>PH</t>
  </si>
  <si>
    <t>711 Zurutanirue 664H</t>
  </si>
  <si>
    <t>425M</t>
  </si>
  <si>
    <t>711F24V425M</t>
  </si>
  <si>
    <t>R-068 / 5410</t>
  </si>
  <si>
    <t>711 Tsurushigefuku 425M</t>
  </si>
  <si>
    <t>3198K</t>
  </si>
  <si>
    <t>PC133938</t>
  </si>
  <si>
    <t>9 / 2198F</t>
  </si>
  <si>
    <t>HPW</t>
  </si>
  <si>
    <t>711 OKUFUJI 3198K</t>
  </si>
  <si>
    <t>4366K</t>
  </si>
  <si>
    <t>711F22T4366K</t>
  </si>
  <si>
    <t>9 / 634G</t>
  </si>
  <si>
    <t>711 Okusanji 4366K</t>
  </si>
  <si>
    <t>FBXR</t>
  </si>
  <si>
    <t>3386L</t>
  </si>
  <si>
    <t>PC133943</t>
  </si>
  <si>
    <t>635C / 1245C</t>
  </si>
  <si>
    <t>711 SHIGEZURU 3386L</t>
  </si>
  <si>
    <t>460M</t>
  </si>
  <si>
    <t>FB133973</t>
  </si>
  <si>
    <t>1430Y / 679H</t>
  </si>
  <si>
    <t>711 MORITSURU 460M</t>
  </si>
  <si>
    <t>461M</t>
  </si>
  <si>
    <t>711F24V461M</t>
  </si>
  <si>
    <t>R-SHIG / 388E</t>
  </si>
  <si>
    <t>711 Shigsanshiga 461M</t>
  </si>
  <si>
    <t>465M</t>
  </si>
  <si>
    <t>711F24V465M</t>
  </si>
  <si>
    <t>R-SHIG / 993E</t>
  </si>
  <si>
    <t>711 Shigyasuzuru 465M</t>
  </si>
  <si>
    <t>4034L</t>
  </si>
  <si>
    <t>PB133954</t>
  </si>
  <si>
    <t>9 / 909G</t>
  </si>
  <si>
    <t>FB61876</t>
  </si>
  <si>
    <t>711UQ909G</t>
  </si>
  <si>
    <t>909G</t>
  </si>
  <si>
    <t>711 Michishigetani 909G</t>
  </si>
  <si>
    <t>469M</t>
  </si>
  <si>
    <t>711F24V469M</t>
  </si>
  <si>
    <t>R-SHIG / 355J</t>
  </si>
  <si>
    <t>711 Yasuyasuzuru 469M</t>
  </si>
  <si>
    <t>477M</t>
  </si>
  <si>
    <t>711F24V477M</t>
  </si>
  <si>
    <t>R-SHIG / 139G</t>
  </si>
  <si>
    <t>711 Shigekitamazda 477M</t>
  </si>
  <si>
    <t>4823J</t>
  </si>
  <si>
    <t>PB133979</t>
  </si>
  <si>
    <t>9 / 5823</t>
  </si>
  <si>
    <t>493J</t>
  </si>
  <si>
    <t>711FS493J</t>
  </si>
  <si>
    <t>711 Shigejimbo 493J</t>
  </si>
  <si>
    <t>R-SHIG / 3004</t>
  </si>
  <si>
    <t>494M</t>
  </si>
  <si>
    <t>711F24V494M</t>
  </si>
  <si>
    <t>R-TF148 / 545E</t>
  </si>
  <si>
    <t>711 Namiharuzuru 494M</t>
  </si>
  <si>
    <t>4991M</t>
  </si>
  <si>
    <t>711P24V4991M</t>
  </si>
  <si>
    <t>095F / 365E</t>
  </si>
  <si>
    <t>711 Zurutaniume 4991M</t>
  </si>
  <si>
    <t>4053L</t>
  </si>
  <si>
    <t>PB133960</t>
  </si>
  <si>
    <t>9 / 628D</t>
  </si>
  <si>
    <t>406J</t>
  </si>
  <si>
    <t>FB89082</t>
  </si>
  <si>
    <t>312 / 106E</t>
  </si>
  <si>
    <t>711 Shigefujijudo 406J</t>
  </si>
  <si>
    <t>549M</t>
  </si>
  <si>
    <t>711F24V549M</t>
  </si>
  <si>
    <t>R-YASU / 889H</t>
  </si>
  <si>
    <t>CL1650%</t>
  </si>
  <si>
    <t>711 Yasuhirayasudoi 549M</t>
  </si>
  <si>
    <t>4103K</t>
  </si>
  <si>
    <t>PB133961</t>
  </si>
  <si>
    <t>9 / 103</t>
  </si>
  <si>
    <t>4167K</t>
  </si>
  <si>
    <t>711P22T4167K</t>
  </si>
  <si>
    <t>9 / 4166F</t>
  </si>
  <si>
    <t>711 Okushigeharu 4167K</t>
  </si>
  <si>
    <t>422N</t>
  </si>
  <si>
    <t>711F25W422N</t>
  </si>
  <si>
    <t>R-UNITED / 776E</t>
  </si>
  <si>
    <t>711 Unizuruguni 422N</t>
  </si>
  <si>
    <t>583M</t>
  </si>
  <si>
    <t>711F24V583M</t>
  </si>
  <si>
    <t>711 Shigkitamazda 583M</t>
  </si>
  <si>
    <t>602M</t>
  </si>
  <si>
    <t>FB133989</t>
  </si>
  <si>
    <t>R-2614-02 / R-431</t>
  </si>
  <si>
    <t>427H</t>
  </si>
  <si>
    <t>U61849</t>
  </si>
  <si>
    <t>711FR427H</t>
  </si>
  <si>
    <t>711 Emperor Donata 427H</t>
  </si>
  <si>
    <t>R-RE / R-B0231</t>
  </si>
  <si>
    <t>629M</t>
  </si>
  <si>
    <t>711F24V629M</t>
  </si>
  <si>
    <t>R-Bond / 2715Y</t>
  </si>
  <si>
    <t>711 Bonditotani 629M</t>
  </si>
  <si>
    <t>640M</t>
  </si>
  <si>
    <t>FB133992</t>
  </si>
  <si>
    <t>R-2614-02 / R-125G</t>
  </si>
  <si>
    <t>651M</t>
  </si>
  <si>
    <t>711F24V651M</t>
  </si>
  <si>
    <t>711 Tsurushigefuku 651M</t>
  </si>
  <si>
    <t>655M</t>
  </si>
  <si>
    <t>711F24V655M</t>
  </si>
  <si>
    <t>R-TF148 / G094</t>
  </si>
  <si>
    <t>711 Namikousyun 655M</t>
  </si>
  <si>
    <t>659M</t>
  </si>
  <si>
    <t>766J / 9942F</t>
  </si>
  <si>
    <t>711 Namimazdamichi 659M</t>
  </si>
  <si>
    <t>434M</t>
  </si>
  <si>
    <t>711F24V434M</t>
  </si>
  <si>
    <t>R-N4431 / 105A</t>
  </si>
  <si>
    <t>711 Namikimizuru 434M</t>
  </si>
  <si>
    <t>440L</t>
  </si>
  <si>
    <t>312 / 627G</t>
  </si>
  <si>
    <t>711 SHIGEZURU 440L</t>
  </si>
  <si>
    <t>672M</t>
  </si>
  <si>
    <t>711F24V672M</t>
  </si>
  <si>
    <t>711 Tsurushigefuku 672M</t>
  </si>
  <si>
    <t>687M</t>
  </si>
  <si>
    <t>711F24V687M</t>
  </si>
  <si>
    <t>R-Bond / 7025E</t>
  </si>
  <si>
    <t>711 Namikimizuru 687M</t>
  </si>
  <si>
    <t>721G</t>
  </si>
  <si>
    <t>PC89091</t>
  </si>
  <si>
    <t>R-Tajimax / 6467</t>
  </si>
  <si>
    <t>711 Tajishigetsuru 721G</t>
  </si>
  <si>
    <t>444N</t>
  </si>
  <si>
    <t>711F25W444N</t>
  </si>
  <si>
    <t>711 Shigesanshige 444N</t>
  </si>
  <si>
    <t>9865H</t>
  </si>
  <si>
    <t>PC70165</t>
  </si>
  <si>
    <t>822K</t>
  </si>
  <si>
    <t>711F22T822K</t>
  </si>
  <si>
    <t>711 Shigezuru 822K</t>
  </si>
  <si>
    <t>R-SHIG / 069</t>
  </si>
  <si>
    <t>837K</t>
  </si>
  <si>
    <t>711F22T837K</t>
  </si>
  <si>
    <t>711 Unishigetsuru 837K</t>
  </si>
  <si>
    <t>R-UNITED / E29</t>
  </si>
  <si>
    <t>846L</t>
  </si>
  <si>
    <t>711F23U846L</t>
  </si>
  <si>
    <t>711 Shigeshigefuku 846L</t>
  </si>
  <si>
    <t>R-SHIG / E29</t>
  </si>
  <si>
    <t>850M</t>
  </si>
  <si>
    <t>711F24V850M</t>
  </si>
  <si>
    <t>R-Bond / 636E</t>
  </si>
  <si>
    <t>711 Namisanshiga 850M</t>
  </si>
  <si>
    <t>867J</t>
  </si>
  <si>
    <t>FB133935</t>
  </si>
  <si>
    <t>R-MICH / 5392</t>
  </si>
  <si>
    <t>514M</t>
  </si>
  <si>
    <t>FB133985</t>
  </si>
  <si>
    <t>534H</t>
  </si>
  <si>
    <t>FB69848</t>
  </si>
  <si>
    <t>711UR534H</t>
  </si>
  <si>
    <t>711 Ruekitaguni 534H</t>
  </si>
  <si>
    <t>D208 / 533E</t>
  </si>
  <si>
    <t>937M</t>
  </si>
  <si>
    <t>711F24V937M</t>
  </si>
  <si>
    <t>R-TF38 / 22E</t>
  </si>
  <si>
    <t>711 Itohanatsuru 937M</t>
  </si>
  <si>
    <t>9436L</t>
  </si>
  <si>
    <t>PC134003</t>
  </si>
  <si>
    <t>635C / 9972C</t>
  </si>
  <si>
    <t>711 SHIGEZURU 9436L</t>
  </si>
  <si>
    <t>947M</t>
  </si>
  <si>
    <t>711F24V947M</t>
  </si>
  <si>
    <t>711 Shigeyasuzuru 947M</t>
  </si>
  <si>
    <t>538K</t>
  </si>
  <si>
    <t>FB133987</t>
  </si>
  <si>
    <t>R-Antic / 325A</t>
  </si>
  <si>
    <t>711 Namisanfujiko 538K</t>
  </si>
  <si>
    <t>9 / 9965C</t>
  </si>
  <si>
    <t>544N</t>
  </si>
  <si>
    <t>711F25W544N</t>
  </si>
  <si>
    <t>1430Y / 646D</t>
  </si>
  <si>
    <t>711 Moriyasuzuru 544N</t>
  </si>
  <si>
    <t>553M</t>
  </si>
  <si>
    <t>711F24V553M</t>
  </si>
  <si>
    <t>711 Namikimizuru 553M</t>
  </si>
  <si>
    <t>9879H</t>
  </si>
  <si>
    <t>PC89137</t>
  </si>
  <si>
    <t>711 Okufuji 91 PCT 9879H</t>
  </si>
  <si>
    <t>588N</t>
  </si>
  <si>
    <t>711F25W588N</t>
  </si>
  <si>
    <t>R-Q434G / 256J</t>
  </si>
  <si>
    <t>711 Namimoriyasudoi 588N</t>
  </si>
  <si>
    <t>613M</t>
  </si>
  <si>
    <t>711F24V613M</t>
  </si>
  <si>
    <t>R-SANJI / D020</t>
  </si>
  <si>
    <t>711 Sanjizuru 613M</t>
  </si>
  <si>
    <t>618J</t>
  </si>
  <si>
    <t>9 / 1212G</t>
  </si>
  <si>
    <t>711 TAKA 618J</t>
  </si>
  <si>
    <t>633N</t>
  </si>
  <si>
    <t>711F25W633N</t>
  </si>
  <si>
    <t>1430Y / 52G</t>
  </si>
  <si>
    <t>711 Morihiratayasu 633N</t>
  </si>
  <si>
    <t>644N</t>
  </si>
  <si>
    <t>711F25W644N</t>
  </si>
  <si>
    <t>R-SANJI / 889H</t>
  </si>
  <si>
    <t>711 Sanjihirayasu 644N</t>
  </si>
  <si>
    <t>755N</t>
  </si>
  <si>
    <t>711F25W755N</t>
  </si>
  <si>
    <t>R-Q434G / 5410</t>
  </si>
  <si>
    <t>711 Namimori 755N</t>
  </si>
  <si>
    <t>811N</t>
  </si>
  <si>
    <t>711F25W811N</t>
  </si>
  <si>
    <t>R-Q434G / E29</t>
  </si>
  <si>
    <t>711 Namimorifuku 811N</t>
  </si>
  <si>
    <t>820M</t>
  </si>
  <si>
    <t>711F24V820M</t>
  </si>
  <si>
    <t>711 Namisanji 820M</t>
  </si>
  <si>
    <t>833N</t>
  </si>
  <si>
    <t>711F25W833N</t>
  </si>
  <si>
    <t>R-B0901 / 251K</t>
  </si>
  <si>
    <t>711 Maxishigebo 833N</t>
  </si>
  <si>
    <t>9305K</t>
  </si>
  <si>
    <t>PC107703</t>
  </si>
  <si>
    <t>1430Y / 9205A</t>
  </si>
  <si>
    <t>711 Rocky 100 PCT 9305K</t>
  </si>
  <si>
    <t>9351K</t>
  </si>
  <si>
    <t>PC107486</t>
  </si>
  <si>
    <t>9 / 9951C</t>
  </si>
  <si>
    <t>711 Okufuji 95 PCT 9351K</t>
  </si>
  <si>
    <t>9617H</t>
  </si>
  <si>
    <t>CPC70161</t>
  </si>
  <si>
    <t>606F / 9967C</t>
  </si>
  <si>
    <t>9721K</t>
  </si>
  <si>
    <t>PC134012</t>
  </si>
  <si>
    <t>9 / 721G</t>
  </si>
  <si>
    <t>711 OKUFUJI 9721K</t>
  </si>
  <si>
    <t>9876H</t>
  </si>
  <si>
    <t>PC89097</t>
  </si>
  <si>
    <t>1430Y / 9976C</t>
  </si>
  <si>
    <t>9 / 9979C</t>
  </si>
  <si>
    <t>$Price</t>
  </si>
  <si>
    <t>Tattoo / Tag</t>
  </si>
  <si>
    <t>Current Breeding Note (see bull groups below)</t>
  </si>
  <si>
    <t>7</t>
  </si>
  <si>
    <t>PC133964</t>
  </si>
  <si>
    <t>PC133990</t>
  </si>
  <si>
    <t>711 Ms 74 PCT 9617H</t>
  </si>
  <si>
    <t>711 Ms Okufuji 100 PCT 9865H</t>
  </si>
  <si>
    <t>711 Sanji Itosanshiga 867J</t>
  </si>
  <si>
    <t>711 Taka 514M</t>
  </si>
  <si>
    <t>711 Shigenamikimi 144N</t>
  </si>
  <si>
    <t>711 Namisanjitani 177N</t>
  </si>
  <si>
    <t>711 Kikunamiyasu 187L</t>
  </si>
  <si>
    <t>711 Shigesanshige 199N</t>
  </si>
  <si>
    <t>711 Namishigemori 244N</t>
  </si>
  <si>
    <t>711 Taka 640M</t>
  </si>
  <si>
    <t>711 Taka 602M</t>
  </si>
  <si>
    <t>711 Saburo 343L</t>
  </si>
  <si>
    <t>711 Okufuji 4034L</t>
  </si>
  <si>
    <t>711 Okufuji 4042L</t>
  </si>
  <si>
    <t>711 Okufuji 4053L</t>
  </si>
  <si>
    <t>711 Okufuji 4103K</t>
  </si>
  <si>
    <t>711 Okurue 4823J</t>
  </si>
  <si>
    <t>711 BA F2 2638H</t>
  </si>
  <si>
    <t>711 Shigefuji 2198F</t>
  </si>
  <si>
    <t>711 Ms Okukolle 2217G</t>
  </si>
  <si>
    <t>BREEDING GROUPS (Pregnancy sires):</t>
  </si>
  <si>
    <t>470L - 711 Unikimizuru 470L (711F23U470L)</t>
  </si>
  <si>
    <t>196L - 711 LRX-TX Fuku United 196L (LRX23U196L)</t>
  </si>
  <si>
    <t>667M - 711 Unikousyun 667M (711F24V667M)</t>
  </si>
  <si>
    <t>218L - LRX-TX Itoshigenami U218L (LRXF23U218L)</t>
  </si>
  <si>
    <t xml:space="preserve"> 384L Group:</t>
  </si>
  <si>
    <t xml:space="preserve"> 196L Group:</t>
  </si>
  <si>
    <t xml:space="preserve"> 263L Group:</t>
  </si>
  <si>
    <t xml:space="preserve">   F3W - 7/8 Wagyu genetics</t>
  </si>
  <si>
    <t xml:space="preserve">   F1W - 1/2 Wagyu genetics</t>
  </si>
  <si>
    <t xml:space="preserve">   F2W - 3/4 Wagyu genetics</t>
  </si>
  <si>
    <t xml:space="preserve">   FBB - 100% fullblood Wagyu genetics</t>
  </si>
  <si>
    <t xml:space="preserve">   FBXB - 100% fullblood Wagyu genetics, mix of black and red genetics with a black hide</t>
  </si>
  <si>
    <t xml:space="preserve">   FBXR - 100% fullblood Wagyu genetics, mix of black and red genetics with a red hide</t>
  </si>
  <si>
    <t xml:space="preserve">   HPW - greater than 7/8 Wagyu genetics</t>
  </si>
  <si>
    <t xml:space="preserve">   PBXB registered purebred Wagyu, most with 98%+ Wagyu genetics</t>
  </si>
  <si>
    <t>"BREED CODES":</t>
  </si>
  <si>
    <t>Breed Code</t>
  </si>
  <si>
    <t>711 Ms Rocky 99 PCT 9876H</t>
  </si>
  <si>
    <t>Est. Due Date *</t>
  </si>
  <si>
    <t>Exposed NS, 263L grp</t>
  </si>
  <si>
    <t>Exposed NS, 196L grp</t>
  </si>
  <si>
    <t>Exposed NS, 384L grp</t>
  </si>
  <si>
    <t>Pregnant, NS, 384L grp</t>
  </si>
  <si>
    <t>263L - Florida Bond S001 263L (FWCF23U263L) - AI sire</t>
  </si>
  <si>
    <t>384L - 711 Unikimizuru 384L (711F23U384L) - AI sire</t>
  </si>
  <si>
    <t>*  For those animals showing "Exposed" in the "Current Breeding Note" column, the expected calving due date is based upon an estimate that the animal was bred via natural service 30 days following exposure to the bull group.  Prior to any sale, all animals will be pregnancy checked by a licensed veterinarian, and if the confirmed pregnancy expected due date is later compared to that shown on this list, the "$PREG" value imbedded within the animal price will be reduced accordingly.</t>
  </si>
  <si>
    <t>NOTE REGARDING PRICING:</t>
  </si>
  <si>
    <t>We  have endeavored to calculate a fair and reasonable asking price based upon the major variables that influence value, including the "pedigree" of the animal (including, most importantly the "breed level" - F1, F2, fullblood, as well as the desirability of the pedigree, EPDs and EBVs, etc.), whether or not the animal is horned, dehorned or polled, the results of SCD and Tenderness genetic testing, if such is available, whether or not the animal is a carrier or affected with any of the known genetic recessive disorders, whether or not an animal is registered (for fullblood and purebred, the assumption is that the animal is registered, and for percentage Wagyu gentics animals, the assumption is that the animal is not registered, and if it is, a small additional value is added because there is a cost of registration and having an animal registered is desirable), and an age-related depreciation adjustment if the animal is over 5 years of age.</t>
  </si>
  <si>
    <t xml:space="preserve">   F1WA - 1/2 Wagyu genetics out of a registered Red Angus 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</si>
</sst>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
    <numFmt numFmtId="165" formatCode="mm/dd/yy;@"/>
    <numFmt numFmtId="166" formatCode="0.0"/>
    <numFmt numFmtId="167" formatCode="m/d/yy;@"/>
  </numFmts>
  <fonts count="16" x14ac:knownFonts="1">
    <font>
      <sz val="11"/>
      <color theme="1"/>
      <name val="Calibri"/>
      <family val="2"/>
      <scheme val="minor"/>
    </font>
    <font>
      <sz val="11"/>
      <color theme="1"/>
      <name val="Calibri"/>
      <family val="2"/>
      <scheme val="minor"/>
    </font>
    <font>
      <b/>
      <sz val="11"/>
      <color theme="1"/>
      <name val="Calibri"/>
      <family val="2"/>
      <scheme val="minor"/>
    </font>
    <font>
      <b/>
      <sz val="12"/>
      <name val="Calibri"/>
      <family val="2"/>
      <scheme val="minor"/>
    </font>
    <font>
      <b/>
      <sz val="11"/>
      <name val="Calibri"/>
      <family val="2"/>
      <scheme val="minor"/>
    </font>
    <font>
      <b/>
      <sz val="12"/>
      <color theme="1"/>
      <name val="Calibri"/>
      <family val="2"/>
      <scheme val="minor"/>
    </font>
    <font>
      <u/>
      <sz val="11"/>
      <color theme="10"/>
      <name val="Calibri"/>
      <family val="2"/>
      <scheme val="minor"/>
    </font>
    <font>
      <b/>
      <sz val="12"/>
      <color rgb="FF0070C0"/>
      <name val="Calibri"/>
      <family val="2"/>
      <scheme val="minor"/>
    </font>
    <font>
      <b/>
      <sz val="11"/>
      <color theme="10"/>
      <name val="Calibri"/>
      <family val="2"/>
      <scheme val="minor"/>
    </font>
    <font>
      <sz val="12"/>
      <name val="Arial"/>
      <family val="2"/>
      <charset val="1"/>
    </font>
    <font>
      <b/>
      <sz val="11"/>
      <color theme="0"/>
      <name val="Calibri"/>
      <family val="2"/>
      <scheme val="minor"/>
    </font>
    <font>
      <sz val="11"/>
      <color theme="0"/>
      <name val="Calibri"/>
      <family val="2"/>
      <scheme val="minor"/>
    </font>
    <font>
      <b/>
      <sz val="11"/>
      <color rgb="FFFF0000"/>
      <name val="Calibri"/>
      <family val="2"/>
      <scheme val="minor"/>
    </font>
    <font>
      <sz val="12"/>
      <name val="Calibri"/>
      <family val="2"/>
      <scheme val="minor"/>
    </font>
    <font>
      <sz val="12"/>
      <color theme="1"/>
      <name val="Calibri"/>
      <family val="2"/>
      <scheme val="minor"/>
    </font>
    <font>
      <b/>
      <u/>
      <sz val="12"/>
      <color theme="10"/>
      <name val="Calibri"/>
      <family val="2"/>
      <scheme val="minor"/>
    </font>
  </fonts>
  <fills count="12">
    <fill>
      <patternFill patternType="none"/>
    </fill>
    <fill>
      <patternFill patternType="gray125"/>
    </fill>
    <fill>
      <patternFill patternType="solid">
        <fgColor theme="7" tint="0.79998168889431442"/>
        <bgColor indexed="64"/>
      </patternFill>
    </fill>
    <fill>
      <patternFill patternType="solid">
        <fgColor rgb="FFD5FFFF"/>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FCCFF"/>
        <bgColor indexed="64"/>
      </patternFill>
    </fill>
    <fill>
      <patternFill patternType="solid">
        <fgColor theme="0" tint="-0.14999847407452621"/>
        <bgColor indexed="64"/>
      </patternFill>
    </fill>
    <fill>
      <patternFill patternType="solid">
        <fgColor rgb="FFFFFF00"/>
        <bgColor indexed="64"/>
      </patternFill>
    </fill>
    <fill>
      <patternFill patternType="solid">
        <fgColor rgb="FF3399FF"/>
        <bgColor indexed="64"/>
      </patternFill>
    </fill>
    <fill>
      <patternFill patternType="solid">
        <fgColor theme="1"/>
        <bgColor indexed="64"/>
      </patternFill>
    </fill>
    <fill>
      <patternFill patternType="solid">
        <fgColor rgb="FFFFC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0" fontId="6" fillId="0" borderId="0" applyNumberFormat="0" applyFill="0" applyBorder="0" applyAlignment="0" applyProtection="0"/>
    <xf numFmtId="0" fontId="9" fillId="0" borderId="0" applyBorder="0">
      <protection locked="0"/>
    </xf>
  </cellStyleXfs>
  <cellXfs count="64">
    <xf numFmtId="0" fontId="0" fillId="0" borderId="0" xfId="0"/>
    <xf numFmtId="49" fontId="4" fillId="0" borderId="1" xfId="0" applyNumberFormat="1" applyFont="1" applyBorder="1" applyAlignment="1" applyProtection="1">
      <alignment vertical="top" wrapText="1"/>
      <protection locked="0"/>
    </xf>
    <xf numFmtId="0" fontId="2" fillId="0" borderId="1" xfId="0" applyFont="1" applyBorder="1" applyAlignment="1" applyProtection="1">
      <alignment vertical="top" wrapText="1"/>
      <protection locked="0"/>
    </xf>
    <xf numFmtId="0" fontId="5" fillId="0" borderId="1" xfId="0" applyFont="1" applyBorder="1" applyAlignment="1" applyProtection="1">
      <alignment vertical="top" wrapText="1"/>
      <protection locked="0"/>
    </xf>
    <xf numFmtId="0" fontId="4" fillId="2" borderId="1" xfId="0" applyFont="1" applyFill="1" applyBorder="1" applyAlignment="1" applyProtection="1">
      <alignment vertical="top" wrapText="1"/>
      <protection locked="0"/>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horizontal="left" vertical="top" wrapText="1"/>
      <protection locked="0"/>
    </xf>
    <xf numFmtId="0" fontId="2" fillId="3" borderId="1" xfId="0" applyFont="1" applyFill="1" applyBorder="1" applyAlignment="1" applyProtection="1">
      <alignment vertical="top" wrapText="1"/>
      <protection locked="0"/>
    </xf>
    <xf numFmtId="6" fontId="4" fillId="4" borderId="1" xfId="1" applyNumberFormat="1" applyFont="1" applyFill="1" applyBorder="1" applyAlignment="1" applyProtection="1">
      <alignment vertical="top" wrapText="1"/>
      <protection locked="0"/>
    </xf>
    <xf numFmtId="164" fontId="4" fillId="5" borderId="1" xfId="0" applyNumberFormat="1" applyFont="1" applyFill="1" applyBorder="1" applyAlignment="1" applyProtection="1">
      <alignment vertical="top" wrapText="1"/>
      <protection locked="0"/>
    </xf>
    <xf numFmtId="6" fontId="4" fillId="4" borderId="1" xfId="0" applyNumberFormat="1" applyFont="1" applyFill="1" applyBorder="1" applyAlignment="1" applyProtection="1">
      <alignment vertical="top" wrapText="1"/>
      <protection locked="0"/>
    </xf>
    <xf numFmtId="166" fontId="4" fillId="7" borderId="1" xfId="0" applyNumberFormat="1" applyFont="1" applyFill="1" applyBorder="1" applyAlignment="1" applyProtection="1">
      <alignment vertical="top" wrapText="1"/>
      <protection locked="0"/>
    </xf>
    <xf numFmtId="0" fontId="4" fillId="0" borderId="1" xfId="0" applyFont="1" applyBorder="1" applyAlignment="1" applyProtection="1">
      <alignment vertical="top" wrapText="1"/>
      <protection locked="0"/>
    </xf>
    <xf numFmtId="0" fontId="4" fillId="9" borderId="1" xfId="0" applyFont="1" applyFill="1" applyBorder="1" applyAlignment="1" applyProtection="1">
      <alignment vertical="top" wrapText="1"/>
      <protection locked="0"/>
    </xf>
    <xf numFmtId="167" fontId="4" fillId="6" borderId="1" xfId="0" applyNumberFormat="1" applyFont="1" applyFill="1" applyBorder="1" applyAlignment="1" applyProtection="1">
      <alignment vertical="top" wrapText="1"/>
      <protection locked="0"/>
    </xf>
    <xf numFmtId="0" fontId="2" fillId="6" borderId="1" xfId="0" applyFont="1" applyFill="1" applyBorder="1" applyAlignment="1" applyProtection="1">
      <alignment vertical="top" wrapText="1"/>
      <protection locked="0"/>
    </xf>
    <xf numFmtId="165" fontId="2" fillId="6" borderId="1" xfId="0" applyNumberFormat="1" applyFont="1" applyFill="1" applyBorder="1" applyAlignment="1" applyProtection="1">
      <alignment vertical="top" wrapText="1"/>
      <protection locked="0"/>
    </xf>
    <xf numFmtId="0" fontId="3" fillId="0" borderId="1" xfId="0" applyFont="1" applyBorder="1" applyAlignment="1" applyProtection="1">
      <alignment vertical="center"/>
      <protection locked="0"/>
    </xf>
    <xf numFmtId="0" fontId="7" fillId="0" borderId="1" xfId="2" applyFont="1" applyFill="1" applyBorder="1" applyAlignment="1" applyProtection="1">
      <alignment horizontal="left" vertical="center"/>
      <protection locked="0"/>
    </xf>
    <xf numFmtId="0" fontId="8" fillId="0" borderId="1" xfId="2" applyFont="1" applyFill="1" applyBorder="1" applyAlignment="1" applyProtection="1">
      <alignment horizontal="left" vertical="center"/>
      <protection locked="0"/>
    </xf>
    <xf numFmtId="0" fontId="0" fillId="2" borderId="1" xfId="0" applyFill="1" applyBorder="1" applyAlignment="1" applyProtection="1">
      <alignment vertical="center"/>
      <protection locked="0"/>
    </xf>
    <xf numFmtId="0" fontId="0" fillId="3" borderId="1" xfId="0" applyFill="1" applyBorder="1" applyAlignment="1" applyProtection="1">
      <alignment vertical="center"/>
      <protection locked="0"/>
    </xf>
    <xf numFmtId="0" fontId="0" fillId="3" borderId="1" xfId="0" applyFill="1" applyBorder="1" applyAlignment="1" applyProtection="1">
      <alignment horizontal="left" vertical="center"/>
      <protection locked="0"/>
    </xf>
    <xf numFmtId="164" fontId="0" fillId="5" borderId="1" xfId="0" applyNumberFormat="1" applyFill="1" applyBorder="1" applyAlignment="1" applyProtection="1">
      <alignment vertical="center"/>
      <protection locked="0"/>
    </xf>
    <xf numFmtId="6" fontId="0" fillId="4" borderId="1" xfId="0" applyNumberFormat="1" applyFill="1" applyBorder="1" applyAlignment="1" applyProtection="1">
      <alignment vertical="center"/>
      <protection locked="0"/>
    </xf>
    <xf numFmtId="6" fontId="0" fillId="4" borderId="1" xfId="0" applyNumberFormat="1" applyFill="1" applyBorder="1"/>
    <xf numFmtId="0" fontId="0" fillId="6" borderId="1" xfId="0" applyFill="1" applyBorder="1" applyAlignment="1" applyProtection="1">
      <alignment horizontal="left" vertical="center"/>
      <protection locked="0"/>
    </xf>
    <xf numFmtId="166" fontId="2" fillId="7" borderId="1" xfId="0" applyNumberFormat="1" applyFont="1" applyFill="1" applyBorder="1" applyAlignment="1" applyProtection="1">
      <alignment vertical="center"/>
      <protection locked="0"/>
    </xf>
    <xf numFmtId="0" fontId="0" fillId="8" borderId="1" xfId="0" applyFill="1" applyBorder="1" applyAlignment="1" applyProtection="1">
      <alignment vertical="center"/>
      <protection locked="0"/>
    </xf>
    <xf numFmtId="0" fontId="0" fillId="0" borderId="1" xfId="0" applyBorder="1" applyAlignment="1" applyProtection="1">
      <alignment horizontal="left" vertical="center"/>
      <protection locked="0"/>
    </xf>
    <xf numFmtId="165" fontId="0" fillId="6" borderId="1" xfId="0" applyNumberFormat="1" applyFill="1" applyBorder="1" applyAlignment="1" applyProtection="1">
      <alignment horizontal="left" vertical="center"/>
      <protection locked="0"/>
    </xf>
    <xf numFmtId="0" fontId="0" fillId="3" borderId="1" xfId="0" applyFill="1" applyBorder="1"/>
    <xf numFmtId="0" fontId="0" fillId="8" borderId="1" xfId="0" applyFill="1" applyBorder="1" applyAlignment="1" applyProtection="1">
      <alignment horizontal="left" vertical="center"/>
      <protection locked="0"/>
    </xf>
    <xf numFmtId="0" fontId="3" fillId="0" borderId="1" xfId="3" applyFont="1" applyBorder="1">
      <protection locked="0"/>
    </xf>
    <xf numFmtId="0" fontId="0" fillId="3" borderId="1" xfId="0" applyFill="1" applyBorder="1" applyAlignment="1">
      <alignment horizontal="left"/>
    </xf>
    <xf numFmtId="0" fontId="0" fillId="11" borderId="1" xfId="0" applyFill="1" applyBorder="1" applyAlignment="1" applyProtection="1">
      <alignment vertical="center"/>
      <protection locked="0"/>
    </xf>
    <xf numFmtId="0" fontId="0" fillId="3" borderId="1" xfId="0" quotePrefix="1" applyFill="1" applyBorder="1"/>
    <xf numFmtId="0" fontId="0" fillId="8" borderId="1" xfId="0" applyFill="1" applyBorder="1"/>
    <xf numFmtId="0" fontId="10" fillId="10" borderId="1" xfId="0" applyFont="1" applyFill="1" applyBorder="1" applyAlignment="1" applyProtection="1">
      <alignment vertical="top" wrapText="1"/>
      <protection locked="0"/>
    </xf>
    <xf numFmtId="0" fontId="11" fillId="10" borderId="1" xfId="0" applyFont="1" applyFill="1" applyBorder="1" applyAlignment="1" applyProtection="1">
      <alignment horizontal="left" vertical="center"/>
      <protection locked="0"/>
    </xf>
    <xf numFmtId="0" fontId="11" fillId="10" borderId="0" xfId="0" applyFont="1" applyFill="1"/>
    <xf numFmtId="0" fontId="12" fillId="0" borderId="1" xfId="0" applyFont="1" applyBorder="1" applyAlignment="1" applyProtection="1">
      <alignment horizontal="left" vertical="center"/>
      <protection locked="0"/>
    </xf>
    <xf numFmtId="0" fontId="3" fillId="0" borderId="0" xfId="0" applyFont="1" applyAlignment="1" applyProtection="1">
      <alignment vertical="center"/>
      <protection locked="0"/>
    </xf>
    <xf numFmtId="0" fontId="13" fillId="0" borderId="0" xfId="0" applyFont="1" applyAlignment="1" applyProtection="1">
      <alignment horizontal="left" vertical="center" wrapText="1"/>
      <protection locked="0"/>
    </xf>
    <xf numFmtId="0" fontId="2" fillId="0" borderId="0" xfId="0" applyFont="1"/>
    <xf numFmtId="0" fontId="2" fillId="9" borderId="1" xfId="0" applyFont="1" applyFill="1" applyBorder="1" applyAlignment="1" applyProtection="1">
      <alignment horizontal="left" vertical="center"/>
      <protection locked="0"/>
    </xf>
    <xf numFmtId="0" fontId="3" fillId="0" borderId="0" xfId="0" applyFont="1" applyAlignment="1" applyProtection="1">
      <alignment horizontal="left" vertical="center" wrapText="1"/>
      <protection locked="0"/>
    </xf>
    <xf numFmtId="0" fontId="5" fillId="0" borderId="0" xfId="0" applyFont="1"/>
    <xf numFmtId="0" fontId="14" fillId="0" borderId="0" xfId="0" applyFont="1"/>
    <xf numFmtId="0" fontId="14" fillId="0" borderId="0" xfId="0" applyFont="1" applyAlignment="1">
      <alignment horizontal="left"/>
    </xf>
    <xf numFmtId="0" fontId="5" fillId="0" borderId="0" xfId="0" applyFont="1" applyAlignment="1">
      <alignment horizontal="left"/>
    </xf>
    <xf numFmtId="0" fontId="15" fillId="0" borderId="0" xfId="2" applyFont="1" applyAlignment="1">
      <alignment horizontal="left"/>
    </xf>
    <xf numFmtId="0" fontId="0" fillId="0" borderId="0" xfId="0" applyAlignment="1">
      <alignment horizontal="left" vertical="top" wrapText="1"/>
    </xf>
    <xf numFmtId="0" fontId="14" fillId="0" borderId="0" xfId="0" applyFont="1" applyAlignment="1">
      <alignment vertical="top" wrapText="1"/>
    </xf>
    <xf numFmtId="0" fontId="5" fillId="0" borderId="0" xfId="0" applyFont="1" applyAlignment="1">
      <alignment horizontal="left" vertical="center"/>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0" fillId="0" borderId="0" xfId="0" applyFont="1" applyBorder="1" applyAlignment="1">
      <alignment horizontal="left" vertical="top" wrapText="1"/>
    </xf>
    <xf numFmtId="0" fontId="0" fillId="0" borderId="6" xfId="0" applyFont="1" applyBorder="1" applyAlignment="1">
      <alignment horizontal="left" vertical="top" wrapText="1"/>
    </xf>
    <xf numFmtId="0" fontId="0" fillId="0" borderId="7" xfId="0" applyFont="1" applyBorder="1" applyAlignment="1">
      <alignment horizontal="left" vertical="top" wrapText="1"/>
    </xf>
    <xf numFmtId="0" fontId="0" fillId="0" borderId="8" xfId="0" applyFont="1" applyBorder="1" applyAlignment="1">
      <alignment horizontal="left" vertical="top" wrapText="1"/>
    </xf>
    <xf numFmtId="0" fontId="0" fillId="0" borderId="9" xfId="0" applyFont="1" applyBorder="1" applyAlignment="1">
      <alignment horizontal="left" vertical="top" wrapText="1"/>
    </xf>
  </cellXfs>
  <cellStyles count="4">
    <cellStyle name="Currency" xfId="1" builtinId="4"/>
    <cellStyle name="Hyperlink" xfId="2" builtinId="8"/>
    <cellStyle name="Normal" xfId="0" builtinId="0"/>
    <cellStyle name="Normal 2" xfId="3" xr:uid="{5E4EBAA7-B4E7-4931-9334-DB594B39AFDD}"/>
  </cellStyles>
  <dxfs count="8">
    <dxf>
      <font>
        <color rgb="FF9C0006"/>
      </font>
      <fill>
        <patternFill>
          <bgColor rgb="FFFFC7CE"/>
        </patternFill>
      </fill>
    </dxf>
    <dxf>
      <fill>
        <patternFill>
          <bgColor rgb="FFFFC000"/>
        </patternFill>
      </fill>
    </dxf>
    <dxf>
      <font>
        <color rgb="FF9C0006"/>
      </font>
      <fill>
        <patternFill>
          <bgColor rgb="FFFFC7CE"/>
        </patternFill>
      </fill>
    </dxf>
    <dxf>
      <fill>
        <patternFill>
          <bgColor rgb="FFFFC000"/>
        </patternFill>
      </fill>
    </dxf>
    <dxf>
      <font>
        <color rgb="FF9C0006"/>
      </font>
      <fill>
        <patternFill>
          <bgColor rgb="FFFFC7CE"/>
        </patternFill>
      </fill>
    </dxf>
    <dxf>
      <fill>
        <patternFill>
          <bgColor rgb="FFFFC000"/>
        </patternFill>
      </fill>
    </dxf>
    <dxf>
      <font>
        <color rgb="FF9C0006"/>
      </font>
      <fill>
        <patternFill>
          <bgColor rgb="FFFFC7CE"/>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wa.helicalco.com/public/i/LRXF23U196L/eval" TargetMode="External"/><Relationship Id="rId7" Type="http://schemas.openxmlformats.org/officeDocument/2006/relationships/printerSettings" Target="../printerSettings/printerSettings1.bin"/><Relationship Id="rId2" Type="http://schemas.openxmlformats.org/officeDocument/2006/relationships/hyperlink" Target="https://awa.helicalco.com/public/i/711F23U470L/eval" TargetMode="External"/><Relationship Id="rId1" Type="http://schemas.openxmlformats.org/officeDocument/2006/relationships/hyperlink" Target="https://awa.helicalco.com/public/i/711F23U384L/eval" TargetMode="External"/><Relationship Id="rId6" Type="http://schemas.openxmlformats.org/officeDocument/2006/relationships/hyperlink" Target="https://awa.helicalco.com/public/i/FWCF23U263L/eval" TargetMode="External"/><Relationship Id="rId5" Type="http://schemas.openxmlformats.org/officeDocument/2006/relationships/hyperlink" Target="https://awa.helicalco.com/public/i/LRXF23U218L/eval" TargetMode="External"/><Relationship Id="rId4" Type="http://schemas.openxmlformats.org/officeDocument/2006/relationships/hyperlink" Target="https://awa.helicalco.com/public/i/711F24V667M/ev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72044-F595-4566-9C7F-ED7BA2BFA8CC}">
  <dimension ref="A1:AB118"/>
  <sheetViews>
    <sheetView tabSelected="1" workbookViewId="0">
      <pane xSplit="2" ySplit="1" topLeftCell="C91" activePane="bottomRight" state="frozen"/>
      <selection pane="topRight" activeCell="C1" sqref="C1"/>
      <selection pane="bottomLeft" activeCell="A2" sqref="A2"/>
      <selection pane="bottomRight" activeCell="B96" sqref="B96"/>
    </sheetView>
  </sheetViews>
  <sheetFormatPr defaultRowHeight="14.25" x14ac:dyDescent="0.45"/>
  <cols>
    <col min="1" max="1" width="6.265625" style="44" customWidth="1"/>
    <col min="2" max="2" width="7.86328125" customWidth="1"/>
    <col min="3" max="3" width="12.46484375" customWidth="1"/>
    <col min="4" max="4" width="14.33203125" customWidth="1"/>
    <col min="5" max="5" width="26.46484375" customWidth="1"/>
    <col min="6" max="6" width="15.46484375" customWidth="1"/>
    <col min="7" max="7" width="5" customWidth="1"/>
    <col min="8" max="8" width="8.46484375" customWidth="1"/>
    <col min="9" max="9" width="4.9296875" customWidth="1"/>
    <col min="10" max="10" width="4.59765625" customWidth="1"/>
    <col min="11" max="11" width="4.796875" customWidth="1"/>
    <col min="12" max="12" width="7.9296875" customWidth="1"/>
    <col min="13" max="13" width="4.33203125" customWidth="1"/>
    <col min="14" max="15" width="7.53125" customWidth="1"/>
    <col min="16" max="16" width="6.53125" customWidth="1"/>
    <col min="17" max="17" width="5.9296875" customWidth="1"/>
    <col min="18" max="18" width="5.796875" customWidth="1"/>
    <col min="19" max="19" width="7.59765625" customWidth="1"/>
    <col min="20" max="20" width="8" customWidth="1"/>
    <col min="21" max="21" width="7.3984375" customWidth="1"/>
    <col min="22" max="22" width="7.73046875" customWidth="1"/>
    <col min="23" max="23" width="4.6640625" customWidth="1"/>
    <col min="24" max="24" width="8.19921875" customWidth="1"/>
    <col min="25" max="25" width="8.265625" customWidth="1"/>
    <col min="26" max="26" width="20.9296875" customWidth="1"/>
    <col min="27" max="27" width="11.73046875" style="40" hidden="1" customWidth="1"/>
    <col min="28" max="28" width="13.53125" style="40" hidden="1" customWidth="1"/>
  </cols>
  <sheetData>
    <row r="1" spans="1:28" ht="30.4" customHeight="1" x14ac:dyDescent="0.45">
      <c r="A1" s="13" t="s">
        <v>423</v>
      </c>
      <c r="B1" s="1" t="s">
        <v>381</v>
      </c>
      <c r="C1" s="2" t="s">
        <v>0</v>
      </c>
      <c r="D1" s="3" t="s">
        <v>1</v>
      </c>
      <c r="E1" s="12" t="s">
        <v>2</v>
      </c>
      <c r="F1" s="4" t="s">
        <v>3</v>
      </c>
      <c r="G1" s="12" t="s">
        <v>20</v>
      </c>
      <c r="H1" s="12" t="s">
        <v>21</v>
      </c>
      <c r="I1" s="5" t="s">
        <v>4</v>
      </c>
      <c r="J1" s="6" t="s">
        <v>5</v>
      </c>
      <c r="K1" s="6" t="s">
        <v>6</v>
      </c>
      <c r="L1" s="7" t="s">
        <v>7</v>
      </c>
      <c r="M1" s="7" t="s">
        <v>8</v>
      </c>
      <c r="N1" s="9" t="s">
        <v>380</v>
      </c>
      <c r="O1" s="8" t="s">
        <v>9</v>
      </c>
      <c r="P1" s="10" t="s">
        <v>10</v>
      </c>
      <c r="Q1" s="10" t="s">
        <v>11</v>
      </c>
      <c r="R1" s="10" t="s">
        <v>12</v>
      </c>
      <c r="S1" s="10" t="s">
        <v>13</v>
      </c>
      <c r="T1" s="10" t="s">
        <v>14</v>
      </c>
      <c r="U1" s="10" t="s">
        <v>15</v>
      </c>
      <c r="V1" s="10" t="s">
        <v>16</v>
      </c>
      <c r="W1" s="11" t="s">
        <v>17</v>
      </c>
      <c r="X1" s="14" t="s">
        <v>22</v>
      </c>
      <c r="Y1" s="16" t="s">
        <v>425</v>
      </c>
      <c r="Z1" s="15" t="s">
        <v>382</v>
      </c>
      <c r="AA1" s="38" t="s">
        <v>18</v>
      </c>
      <c r="AB1" s="38" t="s">
        <v>19</v>
      </c>
    </row>
    <row r="2" spans="1:28" ht="16.25" customHeight="1" x14ac:dyDescent="0.45">
      <c r="A2" s="45" t="s">
        <v>27</v>
      </c>
      <c r="B2" s="17" t="s">
        <v>23</v>
      </c>
      <c r="C2" s="18" t="str">
        <f>IF(AA2&gt;"",HYPERLINK("https://americanwagyu.helicalco.com/portal/i/"&amp;AA2,AA2),"")</f>
        <v>U107450</v>
      </c>
      <c r="D2" s="19" t="str">
        <f>IF(AB2&gt;"",HYPERLINK("https://awa.helicalco.com/public/i/"&amp;AB2,AB2),"")</f>
        <v/>
      </c>
      <c r="E2" s="29" t="s">
        <v>28</v>
      </c>
      <c r="F2" s="20" t="s">
        <v>26</v>
      </c>
      <c r="G2" s="29" t="s">
        <v>29</v>
      </c>
      <c r="H2" s="29" t="s">
        <v>30</v>
      </c>
      <c r="I2" s="21"/>
      <c r="J2" s="22" t="s">
        <v>64</v>
      </c>
      <c r="K2" s="22" t="s">
        <v>64</v>
      </c>
      <c r="L2" s="22" t="s">
        <v>64</v>
      </c>
      <c r="M2" s="22" t="s">
        <v>64</v>
      </c>
      <c r="N2" s="23">
        <f>SUM(O2:V2)</f>
        <v>2042.4</v>
      </c>
      <c r="O2" s="24">
        <v>1950</v>
      </c>
      <c r="P2" s="25">
        <v>270</v>
      </c>
      <c r="Q2" s="24"/>
      <c r="R2" s="24"/>
      <c r="S2" s="24"/>
      <c r="T2" s="24"/>
      <c r="U2" s="25">
        <v>-777</v>
      </c>
      <c r="V2" s="25">
        <f>(O2+P2+Q2+R2+S2)*0.27</f>
        <v>599.40000000000009</v>
      </c>
      <c r="W2" s="27">
        <v>8.4100877192982448</v>
      </c>
      <c r="X2" s="30">
        <v>46130</v>
      </c>
      <c r="Y2" s="30">
        <v>46463</v>
      </c>
      <c r="Z2" s="26" t="s">
        <v>427</v>
      </c>
      <c r="AA2" s="39" t="s">
        <v>24</v>
      </c>
      <c r="AB2" s="39" t="s">
        <v>25</v>
      </c>
    </row>
    <row r="3" spans="1:28" ht="16.25" customHeight="1" x14ac:dyDescent="0.45">
      <c r="A3" s="45" t="s">
        <v>45</v>
      </c>
      <c r="B3" s="17" t="s">
        <v>80</v>
      </c>
      <c r="C3" s="18" t="str">
        <f>IF(AA3&gt;"",HYPERLINK("https://americanwagyu.helicalco.com/portal/i/"&amp;AA3,AA3),"")</f>
        <v>PC107518</v>
      </c>
      <c r="D3" s="19" t="str">
        <f>IF(AB3&gt;"",HYPERLINK("https://awa.helicalco.com/public/i/"&amp;AB3,AB3),"")</f>
        <v/>
      </c>
      <c r="E3" s="29" t="s">
        <v>83</v>
      </c>
      <c r="F3" s="20" t="s">
        <v>82</v>
      </c>
      <c r="G3" s="29" t="s">
        <v>29</v>
      </c>
      <c r="H3" s="29" t="s">
        <v>30</v>
      </c>
      <c r="I3" s="21"/>
      <c r="J3" s="31" t="s">
        <v>64</v>
      </c>
      <c r="K3" s="31" t="s">
        <v>64</v>
      </c>
      <c r="L3" s="31" t="s">
        <v>58</v>
      </c>
      <c r="M3" s="31" t="s">
        <v>58</v>
      </c>
      <c r="N3" s="23">
        <f>SUM(O3:V3)</f>
        <v>3243.75</v>
      </c>
      <c r="O3" s="24">
        <v>2200</v>
      </c>
      <c r="P3" s="25">
        <v>295</v>
      </c>
      <c r="Q3" s="24"/>
      <c r="R3" s="24"/>
      <c r="S3" s="24"/>
      <c r="T3" s="24">
        <v>125</v>
      </c>
      <c r="U3" s="25"/>
      <c r="V3" s="25">
        <f>(O3+P3+Q3+R3+S3)*0.25</f>
        <v>623.75</v>
      </c>
      <c r="W3" s="27">
        <v>4.3503289473684212</v>
      </c>
      <c r="X3" s="30">
        <v>45698</v>
      </c>
      <c r="Y3" s="30">
        <v>46498</v>
      </c>
      <c r="Z3" s="26" t="s">
        <v>428</v>
      </c>
      <c r="AA3" s="39" t="s">
        <v>81</v>
      </c>
      <c r="AB3" s="39" t="s">
        <v>25</v>
      </c>
    </row>
    <row r="4" spans="1:28" ht="16.25" customHeight="1" x14ac:dyDescent="0.45">
      <c r="A4" s="45" t="s">
        <v>45</v>
      </c>
      <c r="B4" s="17" t="s">
        <v>43</v>
      </c>
      <c r="C4" s="18" t="str">
        <f>IF(AA4&gt;"",HYPERLINK("https://americanwagyu.helicalco.com/portal/i/"&amp;AA4,AA4),"")</f>
        <v/>
      </c>
      <c r="D4" s="19" t="str">
        <f>IF(AB4&gt;"",HYPERLINK("https://awa.helicalco.com/public/i/"&amp;AB4,AB4),"")</f>
        <v/>
      </c>
      <c r="E4" s="29" t="s">
        <v>46</v>
      </c>
      <c r="F4" s="20" t="s">
        <v>44</v>
      </c>
      <c r="G4" s="29" t="s">
        <v>29</v>
      </c>
      <c r="H4" s="29" t="s">
        <v>41</v>
      </c>
      <c r="I4" s="21"/>
      <c r="J4" s="22" t="s">
        <v>64</v>
      </c>
      <c r="K4" s="22" t="s">
        <v>64</v>
      </c>
      <c r="L4" s="22" t="s">
        <v>64</v>
      </c>
      <c r="M4" s="22" t="s">
        <v>64</v>
      </c>
      <c r="N4" s="23">
        <f>SUM(O4:V4)</f>
        <v>2794</v>
      </c>
      <c r="O4" s="24">
        <v>2200</v>
      </c>
      <c r="P4" s="25"/>
      <c r="Q4" s="24"/>
      <c r="R4" s="24"/>
      <c r="S4" s="24"/>
      <c r="T4" s="24"/>
      <c r="U4" s="25"/>
      <c r="V4" s="25">
        <f>(O4+P4+Q4+R4+S4)*0.27</f>
        <v>594</v>
      </c>
      <c r="W4" s="27">
        <v>4.3859649122807021</v>
      </c>
      <c r="X4" s="30">
        <v>46136</v>
      </c>
      <c r="Y4" s="30">
        <v>46463</v>
      </c>
      <c r="Z4" s="26" t="s">
        <v>427</v>
      </c>
      <c r="AA4" s="39" t="s">
        <v>25</v>
      </c>
      <c r="AB4" s="39" t="s">
        <v>25</v>
      </c>
    </row>
    <row r="5" spans="1:28" ht="16.25" customHeight="1" x14ac:dyDescent="0.45">
      <c r="A5" s="45" t="s">
        <v>45</v>
      </c>
      <c r="B5" s="17" t="s">
        <v>68</v>
      </c>
      <c r="C5" s="18" t="str">
        <f>IF(AA5&gt;"",HYPERLINK("https://americanwagyu.helicalco.com/portal/i/"&amp;AA5,AA5),"")</f>
        <v>PC133928</v>
      </c>
      <c r="D5" s="19" t="str">
        <f>IF(AB5&gt;"",HYPERLINK("https://awa.helicalco.com/public/i/"&amp;AB5,AB5),"")</f>
        <v/>
      </c>
      <c r="E5" s="29" t="s">
        <v>71</v>
      </c>
      <c r="F5" s="20" t="s">
        <v>70</v>
      </c>
      <c r="G5" s="41" t="s">
        <v>51</v>
      </c>
      <c r="H5" s="29" t="s">
        <v>30</v>
      </c>
      <c r="I5" s="21"/>
      <c r="J5" s="22" t="s">
        <v>64</v>
      </c>
      <c r="K5" s="22" t="s">
        <v>64</v>
      </c>
      <c r="L5" s="22" t="s">
        <v>64</v>
      </c>
      <c r="M5" s="22" t="s">
        <v>64</v>
      </c>
      <c r="N5" s="23">
        <f>SUM(O5:V5)</f>
        <v>2392.9</v>
      </c>
      <c r="O5" s="24">
        <v>2200</v>
      </c>
      <c r="P5" s="25">
        <v>295</v>
      </c>
      <c r="Q5" s="24"/>
      <c r="R5" s="24"/>
      <c r="S5" s="24"/>
      <c r="T5" s="24">
        <v>150</v>
      </c>
      <c r="U5" s="25">
        <v>-925.74999999999989</v>
      </c>
      <c r="V5" s="25">
        <f>(O5+P5+Q5+R5+S5)*0.27</f>
        <v>673.65000000000009</v>
      </c>
      <c r="W5" s="27">
        <v>8.7198464912280702</v>
      </c>
      <c r="X5" s="30">
        <v>46043</v>
      </c>
      <c r="Y5" s="30">
        <v>46463</v>
      </c>
      <c r="Z5" s="26" t="s">
        <v>427</v>
      </c>
      <c r="AA5" s="39" t="s">
        <v>69</v>
      </c>
      <c r="AB5" s="39" t="s">
        <v>25</v>
      </c>
    </row>
    <row r="6" spans="1:28" ht="16.25" customHeight="1" x14ac:dyDescent="0.45">
      <c r="A6" s="45" t="s">
        <v>45</v>
      </c>
      <c r="B6" s="17" t="s">
        <v>114</v>
      </c>
      <c r="C6" s="18" t="str">
        <f>IF(AA6&gt;"",HYPERLINK("https://americanwagyu.helicalco.com/portal/i/"&amp;AA6,AA6),"")</f>
        <v/>
      </c>
      <c r="D6" s="19" t="str">
        <f>IF(AB6&gt;"",HYPERLINK("https://awa.helicalco.com/public/i/"&amp;AB6,AB6),"")</f>
        <v/>
      </c>
      <c r="E6" s="29" t="s">
        <v>25</v>
      </c>
      <c r="F6" s="20" t="s">
        <v>115</v>
      </c>
      <c r="G6" s="29" t="s">
        <v>29</v>
      </c>
      <c r="H6" s="29" t="s">
        <v>30</v>
      </c>
      <c r="I6" s="21"/>
      <c r="J6" s="31" t="s">
        <v>64</v>
      </c>
      <c r="K6" s="31" t="s">
        <v>64</v>
      </c>
      <c r="L6" s="31" t="s">
        <v>64</v>
      </c>
      <c r="M6" s="31" t="s">
        <v>64</v>
      </c>
      <c r="N6" s="23">
        <f>SUM(O6:V6)</f>
        <v>3118.75</v>
      </c>
      <c r="O6" s="24">
        <v>2200</v>
      </c>
      <c r="P6" s="25">
        <v>295</v>
      </c>
      <c r="Q6" s="24"/>
      <c r="R6" s="24"/>
      <c r="S6" s="24"/>
      <c r="T6" s="24"/>
      <c r="U6" s="25"/>
      <c r="V6" s="25">
        <f>(O6+P6+Q6+R6+S6)*0.25</f>
        <v>623.75</v>
      </c>
      <c r="W6" s="27">
        <v>3.3963815789473686</v>
      </c>
      <c r="X6" s="30" t="s">
        <v>25</v>
      </c>
      <c r="Y6" s="30">
        <v>46493</v>
      </c>
      <c r="Z6" s="26" t="s">
        <v>427</v>
      </c>
      <c r="AA6" s="39"/>
      <c r="AB6" s="39" t="s">
        <v>25</v>
      </c>
    </row>
    <row r="7" spans="1:28" ht="16.25" customHeight="1" x14ac:dyDescent="0.45">
      <c r="A7" s="45" t="s">
        <v>45</v>
      </c>
      <c r="B7" s="17" t="s">
        <v>118</v>
      </c>
      <c r="C7" s="18" t="str">
        <f>IF(AA7&gt;"",HYPERLINK("https://americanwagyu.helicalco.com/portal/i/"&amp;AA7,AA7),"")</f>
        <v>PC107517</v>
      </c>
      <c r="D7" s="19" t="str">
        <f>IF(AB7&gt;"",HYPERLINK("https://awa.helicalco.com/public/i/"&amp;AB7,AB7),"")</f>
        <v/>
      </c>
      <c r="E7" s="29" t="s">
        <v>121</v>
      </c>
      <c r="F7" s="20" t="s">
        <v>120</v>
      </c>
      <c r="G7" s="29" t="s">
        <v>29</v>
      </c>
      <c r="H7" s="29" t="s">
        <v>30</v>
      </c>
      <c r="I7" s="21"/>
      <c r="J7" s="31" t="s">
        <v>64</v>
      </c>
      <c r="K7" s="31" t="s">
        <v>64</v>
      </c>
      <c r="L7" s="31" t="s">
        <v>64</v>
      </c>
      <c r="M7" s="31" t="s">
        <v>64</v>
      </c>
      <c r="N7" s="23">
        <f>SUM(O7:V7)</f>
        <v>3243.75</v>
      </c>
      <c r="O7" s="24">
        <v>2200</v>
      </c>
      <c r="P7" s="25">
        <v>295</v>
      </c>
      <c r="Q7" s="24"/>
      <c r="R7" s="24"/>
      <c r="S7" s="24"/>
      <c r="T7" s="24">
        <v>125</v>
      </c>
      <c r="U7" s="25"/>
      <c r="V7" s="25">
        <f>(O7+P7+Q7+R7+S7)*0.25</f>
        <v>623.75</v>
      </c>
      <c r="W7" s="27">
        <v>4.3887061403508776</v>
      </c>
      <c r="X7" s="30">
        <v>46152</v>
      </c>
      <c r="Y7" s="30">
        <v>46478</v>
      </c>
      <c r="Z7" s="26" t="s">
        <v>428</v>
      </c>
      <c r="AA7" s="39" t="s">
        <v>119</v>
      </c>
      <c r="AB7" s="39" t="s">
        <v>25</v>
      </c>
    </row>
    <row r="8" spans="1:28" ht="16.25" customHeight="1" x14ac:dyDescent="0.45">
      <c r="A8" s="45" t="s">
        <v>45</v>
      </c>
      <c r="B8" s="17" t="s">
        <v>128</v>
      </c>
      <c r="C8" s="18" t="str">
        <f>IF(AA8&gt;"",HYPERLINK("https://americanwagyu.helicalco.com/portal/i/"&amp;AA8,AA8),"")</f>
        <v>U107474</v>
      </c>
      <c r="D8" s="19" t="str">
        <f>IF(AB8&gt;"",HYPERLINK("https://awa.helicalco.com/public/i/"&amp;AB8,AB8),"")</f>
        <v/>
      </c>
      <c r="E8" s="29" t="s">
        <v>403</v>
      </c>
      <c r="F8" s="20"/>
      <c r="G8" s="29" t="s">
        <v>29</v>
      </c>
      <c r="H8" s="29" t="s">
        <v>41</v>
      </c>
      <c r="I8" s="21"/>
      <c r="J8" s="22"/>
      <c r="K8" s="22"/>
      <c r="L8" s="21"/>
      <c r="M8" s="21"/>
      <c r="N8" s="23">
        <f>SUM(O8:V8)</f>
        <v>2266</v>
      </c>
      <c r="O8" s="24">
        <v>2200</v>
      </c>
      <c r="P8" s="25"/>
      <c r="Q8" s="24"/>
      <c r="R8" s="24"/>
      <c r="S8" s="24"/>
      <c r="T8" s="24"/>
      <c r="U8" s="25">
        <v>-440</v>
      </c>
      <c r="V8" s="25">
        <f>(O8+P8+Q8+R8+S8)*0.23</f>
        <v>506</v>
      </c>
      <c r="W8" s="27">
        <v>6.71875</v>
      </c>
      <c r="X8" s="30">
        <v>46118</v>
      </c>
      <c r="Y8" s="30">
        <v>46547</v>
      </c>
      <c r="Z8" s="26" t="s">
        <v>428</v>
      </c>
      <c r="AA8" s="39" t="s">
        <v>129</v>
      </c>
      <c r="AB8" s="39" t="s">
        <v>25</v>
      </c>
    </row>
    <row r="9" spans="1:28" ht="16.25" customHeight="1" x14ac:dyDescent="0.45">
      <c r="A9" s="45" t="s">
        <v>45</v>
      </c>
      <c r="B9" s="17" t="s">
        <v>134</v>
      </c>
      <c r="C9" s="18" t="str">
        <f>IF(AA9&gt;"",HYPERLINK("https://americanwagyu.helicalco.com/portal/i/"&amp;AA9,AA9),"")</f>
        <v/>
      </c>
      <c r="D9" s="19" t="str">
        <f>IF(AB9&gt;"",HYPERLINK("https://awa.helicalco.com/public/i/"&amp;AB9,AB9),"")</f>
        <v/>
      </c>
      <c r="E9" s="29" t="s">
        <v>25</v>
      </c>
      <c r="F9" s="20" t="s">
        <v>135</v>
      </c>
      <c r="G9" s="29" t="s">
        <v>29</v>
      </c>
      <c r="H9" s="29" t="s">
        <v>41</v>
      </c>
      <c r="I9" s="21"/>
      <c r="J9" s="22"/>
      <c r="K9" s="22"/>
      <c r="L9" s="21"/>
      <c r="M9" s="21"/>
      <c r="N9" s="23">
        <f>SUM(O9:V9)</f>
        <v>2706</v>
      </c>
      <c r="O9" s="24">
        <v>2200</v>
      </c>
      <c r="P9" s="25"/>
      <c r="Q9" s="24"/>
      <c r="R9" s="24"/>
      <c r="S9" s="24"/>
      <c r="T9" s="24"/>
      <c r="U9" s="25"/>
      <c r="V9" s="25">
        <f>(O9+P9+Q9+R9+S9)*0.23</f>
        <v>506</v>
      </c>
      <c r="W9" s="27">
        <v>1.8393640350877194</v>
      </c>
      <c r="X9" s="30" t="s">
        <v>25</v>
      </c>
      <c r="Y9" s="30">
        <v>46553</v>
      </c>
      <c r="Z9" s="26" t="s">
        <v>428</v>
      </c>
      <c r="AA9" s="39" t="s">
        <v>25</v>
      </c>
      <c r="AB9" s="39" t="s">
        <v>25</v>
      </c>
    </row>
    <row r="10" spans="1:28" ht="16.25" customHeight="1" x14ac:dyDescent="0.45">
      <c r="A10" s="45" t="s">
        <v>45</v>
      </c>
      <c r="B10" s="17" t="s">
        <v>116</v>
      </c>
      <c r="C10" s="18" t="str">
        <f>IF(AA10&gt;"",HYPERLINK("https://americanwagyu.helicalco.com/portal/i/"&amp;AA10,AA10),"")</f>
        <v/>
      </c>
      <c r="D10" s="19" t="str">
        <f>IF(AB10&gt;"",HYPERLINK("https://awa.helicalco.com/public/i/"&amp;AB10,AB10),"")</f>
        <v/>
      </c>
      <c r="E10" s="29" t="s">
        <v>117</v>
      </c>
      <c r="F10" s="20" t="s">
        <v>82</v>
      </c>
      <c r="G10" s="29" t="s">
        <v>29</v>
      </c>
      <c r="H10" s="29" t="s">
        <v>30</v>
      </c>
      <c r="I10" s="21"/>
      <c r="J10" s="31" t="s">
        <v>64</v>
      </c>
      <c r="K10" s="31" t="s">
        <v>64</v>
      </c>
      <c r="L10" s="31" t="s">
        <v>64</v>
      </c>
      <c r="M10" s="31" t="s">
        <v>64</v>
      </c>
      <c r="N10" s="23">
        <f>SUM(O10:V10)</f>
        <v>3143.7</v>
      </c>
      <c r="O10" s="24">
        <v>2200</v>
      </c>
      <c r="P10" s="25">
        <v>295</v>
      </c>
      <c r="Q10" s="24"/>
      <c r="R10" s="24"/>
      <c r="S10" s="24"/>
      <c r="T10" s="24"/>
      <c r="U10" s="25"/>
      <c r="V10" s="25">
        <f>(O10+P10+Q10+R10+S10)*0.26</f>
        <v>648.70000000000005</v>
      </c>
      <c r="W10" s="27">
        <v>3.1195175438596494</v>
      </c>
      <c r="X10" s="30">
        <v>46037</v>
      </c>
      <c r="Y10" s="30">
        <v>46463</v>
      </c>
      <c r="Z10" s="26" t="s">
        <v>429</v>
      </c>
      <c r="AA10" s="39" t="s">
        <v>25</v>
      </c>
      <c r="AB10" s="39" t="s">
        <v>25</v>
      </c>
    </row>
    <row r="11" spans="1:28" ht="16.25" customHeight="1" x14ac:dyDescent="0.45">
      <c r="A11" s="45" t="s">
        <v>45</v>
      </c>
      <c r="B11" s="17" t="s">
        <v>256</v>
      </c>
      <c r="C11" s="18" t="str">
        <f>IF(AA11&gt;"",HYPERLINK("https://americanwagyu.helicalco.com/portal/i/"&amp;AA11,AA11),"")</f>
        <v>PC133964</v>
      </c>
      <c r="D11" s="19" t="str">
        <f>IF(AB11&gt;"",HYPERLINK("https://awa.helicalco.com/public/i/"&amp;AB11,AB11),"")</f>
        <v/>
      </c>
      <c r="E11" s="29" t="s">
        <v>258</v>
      </c>
      <c r="F11" s="20" t="s">
        <v>257</v>
      </c>
      <c r="G11" s="29" t="s">
        <v>29</v>
      </c>
      <c r="H11" s="29" t="s">
        <v>30</v>
      </c>
      <c r="I11" s="21"/>
      <c r="J11" s="31" t="s">
        <v>64</v>
      </c>
      <c r="K11" s="31" t="s">
        <v>64</v>
      </c>
      <c r="L11" s="31" t="s">
        <v>58</v>
      </c>
      <c r="M11" s="37" t="s">
        <v>59</v>
      </c>
      <c r="N11" s="23">
        <f>SUM(O11:V11)</f>
        <v>2568.75</v>
      </c>
      <c r="O11" s="24">
        <v>2200</v>
      </c>
      <c r="P11" s="25">
        <v>295</v>
      </c>
      <c r="Q11" s="24"/>
      <c r="R11" s="24"/>
      <c r="S11" s="24">
        <f>(O11+Q11+R11+T11)*-0.2</f>
        <v>-440</v>
      </c>
      <c r="T11" s="24"/>
      <c r="U11" s="25"/>
      <c r="V11" s="25">
        <f>(O11+P11+Q11+R11+S11)*0.25</f>
        <v>513.75</v>
      </c>
      <c r="W11" s="27">
        <v>3.3004385964912282</v>
      </c>
      <c r="X11" s="30">
        <v>46113</v>
      </c>
      <c r="Y11" s="30">
        <v>46462</v>
      </c>
      <c r="Z11" s="26" t="s">
        <v>428</v>
      </c>
      <c r="AA11" s="39" t="s">
        <v>384</v>
      </c>
      <c r="AB11" s="39" t="s">
        <v>25</v>
      </c>
    </row>
    <row r="12" spans="1:28" ht="16.25" customHeight="1" x14ac:dyDescent="0.45">
      <c r="A12" s="45" t="s">
        <v>52</v>
      </c>
      <c r="B12" s="17" t="s">
        <v>47</v>
      </c>
      <c r="C12" s="18" t="str">
        <f>IF(AA12&gt;"",HYPERLINK("https://americanwagyu.helicalco.com/portal/i/"&amp;AA12,AA12),"")</f>
        <v>U89112</v>
      </c>
      <c r="D12" s="19" t="str">
        <f>IF(AB12&gt;"",HYPERLINK("https://awa.helicalco.com/public/i/"&amp;AB12,AB12),"")</f>
        <v/>
      </c>
      <c r="E12" s="29" t="s">
        <v>50</v>
      </c>
      <c r="F12" s="20" t="s">
        <v>49</v>
      </c>
      <c r="G12" s="41" t="s">
        <v>51</v>
      </c>
      <c r="H12" s="29" t="s">
        <v>30</v>
      </c>
      <c r="I12" s="21"/>
      <c r="J12" s="22" t="s">
        <v>64</v>
      </c>
      <c r="K12" s="22" t="s">
        <v>64</v>
      </c>
      <c r="L12" s="22" t="s">
        <v>64</v>
      </c>
      <c r="M12" s="22" t="s">
        <v>64</v>
      </c>
      <c r="N12" s="23">
        <f>SUM(O12:V12)</f>
        <v>2787.35</v>
      </c>
      <c r="O12" s="24">
        <v>2300</v>
      </c>
      <c r="P12" s="25">
        <v>305</v>
      </c>
      <c r="Q12" s="24"/>
      <c r="R12" s="24"/>
      <c r="S12" s="24"/>
      <c r="T12" s="24"/>
      <c r="U12" s="25">
        <v>-521</v>
      </c>
      <c r="V12" s="25">
        <f>(O12+P12+Q12+R12+S12)*0.27</f>
        <v>703.35</v>
      </c>
      <c r="W12" s="27">
        <v>6.4035087719298254</v>
      </c>
      <c r="X12" s="30">
        <v>46042</v>
      </c>
      <c r="Y12" s="30">
        <v>46463</v>
      </c>
      <c r="Z12" s="26" t="s">
        <v>428</v>
      </c>
      <c r="AA12" s="39" t="s">
        <v>48</v>
      </c>
      <c r="AB12" s="39" t="s">
        <v>25</v>
      </c>
    </row>
    <row r="13" spans="1:28" ht="16.25" customHeight="1" x14ac:dyDescent="0.45">
      <c r="A13" s="45" t="s">
        <v>52</v>
      </c>
      <c r="B13" s="17" t="s">
        <v>84</v>
      </c>
      <c r="C13" s="18" t="str">
        <f>IF(AA13&gt;"",HYPERLINK("https://americanwagyu.helicalco.com/portal/i/"&amp;AA13,AA13),"")</f>
        <v>PC92709</v>
      </c>
      <c r="D13" s="19" t="str">
        <f>IF(AB13&gt;"",HYPERLINK("https://awa.helicalco.com/public/i/"&amp;AB13,AB13),"")</f>
        <v/>
      </c>
      <c r="E13" s="29" t="s">
        <v>404</v>
      </c>
      <c r="F13" s="20" t="s">
        <v>86</v>
      </c>
      <c r="G13" s="41" t="s">
        <v>51</v>
      </c>
      <c r="H13" s="29" t="s">
        <v>41</v>
      </c>
      <c r="I13" s="21"/>
      <c r="J13" s="31" t="s">
        <v>64</v>
      </c>
      <c r="K13" s="31" t="s">
        <v>64</v>
      </c>
      <c r="L13" s="31" t="s">
        <v>64</v>
      </c>
      <c r="M13" s="31" t="s">
        <v>64</v>
      </c>
      <c r="N13" s="23">
        <f>SUM(O13:V13)</f>
        <v>2151.25</v>
      </c>
      <c r="O13" s="24">
        <v>2300</v>
      </c>
      <c r="P13" s="25"/>
      <c r="Q13" s="24"/>
      <c r="R13" s="24"/>
      <c r="S13" s="24"/>
      <c r="T13" s="24">
        <v>125</v>
      </c>
      <c r="U13" s="25">
        <v>-848.75</v>
      </c>
      <c r="V13" s="25">
        <f>(O13+P13+Q13+R13+S13)*0.25</f>
        <v>575</v>
      </c>
      <c r="W13" s="27">
        <v>8.2538377192982448</v>
      </c>
      <c r="X13" s="30">
        <v>46118</v>
      </c>
      <c r="Y13" s="30">
        <v>46498</v>
      </c>
      <c r="Z13" s="26" t="s">
        <v>428</v>
      </c>
      <c r="AA13" s="39" t="s">
        <v>85</v>
      </c>
      <c r="AB13" s="39" t="s">
        <v>25</v>
      </c>
    </row>
    <row r="14" spans="1:28" ht="16.25" customHeight="1" x14ac:dyDescent="0.45">
      <c r="A14" s="45" t="s">
        <v>52</v>
      </c>
      <c r="B14" s="17" t="s">
        <v>96</v>
      </c>
      <c r="C14" s="18" t="str">
        <f>IF(AA14&gt;"",HYPERLINK("https://americanwagyu.helicalco.com/portal/i/"&amp;AA14,AA14),"")</f>
        <v>PC89114</v>
      </c>
      <c r="D14" s="19" t="str">
        <f>IF(AB14&gt;"",HYPERLINK("https://awa.helicalco.com/public/i/"&amp;AB14,AB14),"")</f>
        <v/>
      </c>
      <c r="E14" s="29" t="s">
        <v>405</v>
      </c>
      <c r="F14" s="20" t="s">
        <v>98</v>
      </c>
      <c r="G14" s="29" t="s">
        <v>29</v>
      </c>
      <c r="H14" s="29" t="s">
        <v>30</v>
      </c>
      <c r="I14" s="21"/>
      <c r="J14" s="22"/>
      <c r="K14" s="22"/>
      <c r="L14" s="21"/>
      <c r="M14" s="21"/>
      <c r="N14" s="23">
        <f>SUM(O14:V14)</f>
        <v>2783.15</v>
      </c>
      <c r="O14" s="24">
        <v>2300</v>
      </c>
      <c r="P14" s="25">
        <v>305</v>
      </c>
      <c r="Q14" s="24"/>
      <c r="R14" s="24"/>
      <c r="S14" s="24"/>
      <c r="T14" s="24">
        <v>125</v>
      </c>
      <c r="U14" s="25">
        <v>-546</v>
      </c>
      <c r="V14" s="25">
        <f>(O14+P14+Q14+R14+S14)*0.23</f>
        <v>599.15</v>
      </c>
      <c r="W14" s="27">
        <v>6.8503289473684212</v>
      </c>
      <c r="X14" s="30">
        <v>46127</v>
      </c>
      <c r="Y14" s="30">
        <v>46547</v>
      </c>
      <c r="Z14" s="26" t="s">
        <v>428</v>
      </c>
      <c r="AA14" s="39" t="s">
        <v>97</v>
      </c>
      <c r="AB14" s="39" t="s">
        <v>25</v>
      </c>
    </row>
    <row r="15" spans="1:28" ht="16.25" customHeight="1" x14ac:dyDescent="0.45">
      <c r="A15" s="45" t="s">
        <v>52</v>
      </c>
      <c r="B15" s="17" t="s">
        <v>104</v>
      </c>
      <c r="C15" s="18" t="str">
        <f>IF(AA15&gt;"",HYPERLINK("https://americanwagyu.helicalco.com/portal/i/"&amp;AA15,AA15),"")</f>
        <v/>
      </c>
      <c r="D15" s="19" t="str">
        <f>IF(AB15&gt;"",HYPERLINK("https://awa.helicalco.com/public/i/"&amp;AB15,AB15),"")</f>
        <v/>
      </c>
      <c r="E15" s="29" t="s">
        <v>25</v>
      </c>
      <c r="F15" s="20" t="s">
        <v>105</v>
      </c>
      <c r="G15" s="29" t="s">
        <v>29</v>
      </c>
      <c r="H15" s="29" t="s">
        <v>41</v>
      </c>
      <c r="I15" s="21"/>
      <c r="J15" s="31" t="s">
        <v>64</v>
      </c>
      <c r="K15" s="31" t="s">
        <v>64</v>
      </c>
      <c r="L15" s="31" t="s">
        <v>64</v>
      </c>
      <c r="M15" s="31" t="s">
        <v>64</v>
      </c>
      <c r="N15" s="23">
        <f>SUM(O15:V15)</f>
        <v>2875</v>
      </c>
      <c r="O15" s="24">
        <v>2300</v>
      </c>
      <c r="P15" s="25"/>
      <c r="Q15" s="24"/>
      <c r="R15" s="24"/>
      <c r="S15" s="24"/>
      <c r="T15" s="24"/>
      <c r="U15" s="25"/>
      <c r="V15" s="25">
        <f>(O15+P15+Q15+R15+S15)*0.25</f>
        <v>575</v>
      </c>
      <c r="W15" s="27">
        <v>3.2373903508771931</v>
      </c>
      <c r="X15" s="30" t="s">
        <v>25</v>
      </c>
      <c r="Y15" s="30">
        <v>46493</v>
      </c>
      <c r="Z15" s="26" t="s">
        <v>427</v>
      </c>
      <c r="AA15" s="39" t="s">
        <v>25</v>
      </c>
      <c r="AB15" s="39" t="s">
        <v>25</v>
      </c>
    </row>
    <row r="16" spans="1:28" ht="16.25" customHeight="1" x14ac:dyDescent="0.45">
      <c r="A16" s="45" t="s">
        <v>52</v>
      </c>
      <c r="B16" s="17" t="s">
        <v>65</v>
      </c>
      <c r="C16" s="18" t="str">
        <f>IF(AA16&gt;"",HYPERLINK("https://americanwagyu.helicalco.com/portal/i/"&amp;AA16,AA16),"")</f>
        <v/>
      </c>
      <c r="D16" s="19" t="str">
        <f>IF(AB16&gt;"",HYPERLINK("https://awa.helicalco.com/public/i/"&amp;AB16,AB16),"")</f>
        <v/>
      </c>
      <c r="E16" s="29" t="s">
        <v>67</v>
      </c>
      <c r="F16" s="20" t="s">
        <v>66</v>
      </c>
      <c r="G16" s="29" t="s">
        <v>29</v>
      </c>
      <c r="H16" s="29" t="s">
        <v>30</v>
      </c>
      <c r="I16" s="21"/>
      <c r="J16" s="31" t="s">
        <v>64</v>
      </c>
      <c r="K16" s="31" t="s">
        <v>64</v>
      </c>
      <c r="L16" s="31" t="s">
        <v>64</v>
      </c>
      <c r="M16" s="31" t="s">
        <v>64</v>
      </c>
      <c r="N16" s="23">
        <f>SUM(O16:V16)</f>
        <v>3282.3</v>
      </c>
      <c r="O16" s="24">
        <v>2300</v>
      </c>
      <c r="P16" s="25">
        <v>305</v>
      </c>
      <c r="Q16" s="24"/>
      <c r="R16" s="24"/>
      <c r="S16" s="24"/>
      <c r="T16" s="24"/>
      <c r="U16" s="25"/>
      <c r="V16" s="25">
        <f>(O16+P16+Q16+R16+S16)*0.26</f>
        <v>677.30000000000007</v>
      </c>
      <c r="W16" s="27">
        <v>3.3114035087719298</v>
      </c>
      <c r="X16" s="30">
        <v>46084</v>
      </c>
      <c r="Y16" s="30">
        <v>46469</v>
      </c>
      <c r="Z16" s="26" t="s">
        <v>427</v>
      </c>
      <c r="AA16" s="39" t="s">
        <v>25</v>
      </c>
      <c r="AB16" s="39" t="s">
        <v>25</v>
      </c>
    </row>
    <row r="17" spans="1:28" ht="16.25" customHeight="1" x14ac:dyDescent="0.45">
      <c r="A17" s="45" t="s">
        <v>52</v>
      </c>
      <c r="B17" s="17" t="s">
        <v>72</v>
      </c>
      <c r="C17" s="18" t="str">
        <f>IF(AA17&gt;"",HYPERLINK("https://americanwagyu.helicalco.com/portal/i/"&amp;AA17,AA17),"")</f>
        <v>U92820</v>
      </c>
      <c r="D17" s="19" t="str">
        <f>IF(AB17&gt;"",HYPERLINK("https://awa.helicalco.com/public/i/"&amp;AB17,AB17),"")</f>
        <v/>
      </c>
      <c r="E17" s="29" t="s">
        <v>75</v>
      </c>
      <c r="F17" s="20" t="s">
        <v>74</v>
      </c>
      <c r="G17" s="29" t="s">
        <v>29</v>
      </c>
      <c r="H17" s="29" t="s">
        <v>30</v>
      </c>
      <c r="I17" s="21"/>
      <c r="J17" s="22" t="s">
        <v>64</v>
      </c>
      <c r="K17" s="22" t="s">
        <v>64</v>
      </c>
      <c r="L17" s="22" t="s">
        <v>64</v>
      </c>
      <c r="M17" s="22" t="s">
        <v>64</v>
      </c>
      <c r="N17" s="23">
        <f>SUM(O17:V17)</f>
        <v>2526.85</v>
      </c>
      <c r="O17" s="24">
        <v>2300</v>
      </c>
      <c r="P17" s="25">
        <v>305</v>
      </c>
      <c r="Q17" s="24"/>
      <c r="R17" s="24"/>
      <c r="S17" s="24"/>
      <c r="T17" s="24"/>
      <c r="U17" s="25">
        <v>-781.5</v>
      </c>
      <c r="V17" s="25">
        <f>(O17+P17+Q17+R17+S17)*0.27</f>
        <v>703.35</v>
      </c>
      <c r="W17" s="27">
        <v>7.0531798245614041</v>
      </c>
      <c r="X17" s="30">
        <v>46036</v>
      </c>
      <c r="Y17" s="30">
        <v>46458</v>
      </c>
      <c r="Z17" s="26" t="s">
        <v>428</v>
      </c>
      <c r="AA17" s="39" t="s">
        <v>73</v>
      </c>
      <c r="AB17" s="39" t="s">
        <v>25</v>
      </c>
    </row>
    <row r="18" spans="1:28" ht="16.25" customHeight="1" x14ac:dyDescent="0.45">
      <c r="A18" s="45" t="s">
        <v>52</v>
      </c>
      <c r="B18" s="17" t="s">
        <v>155</v>
      </c>
      <c r="C18" s="18" t="str">
        <f>IF(AA18&gt;"",HYPERLINK("https://americanwagyu.helicalco.com/portal/i/"&amp;AA18,AA18),"")</f>
        <v>PC133943</v>
      </c>
      <c r="D18" s="19" t="str">
        <f>IF(AB18&gt;"",HYPERLINK("https://awa.helicalco.com/public/i/"&amp;AB18,AB18),"")</f>
        <v/>
      </c>
      <c r="E18" s="29" t="s">
        <v>158</v>
      </c>
      <c r="F18" s="20" t="s">
        <v>157</v>
      </c>
      <c r="G18" s="29" t="s">
        <v>29</v>
      </c>
      <c r="H18" s="29" t="s">
        <v>30</v>
      </c>
      <c r="I18" s="21"/>
      <c r="J18" s="31"/>
      <c r="K18" s="31"/>
      <c r="L18" s="31"/>
      <c r="M18" s="31"/>
      <c r="N18" s="23">
        <f>SUM(O18:V18)</f>
        <v>3355.2</v>
      </c>
      <c r="O18" s="24">
        <v>2300</v>
      </c>
      <c r="P18" s="25">
        <v>305</v>
      </c>
      <c r="Q18" s="24"/>
      <c r="R18" s="24"/>
      <c r="S18" s="24"/>
      <c r="T18" s="24">
        <v>125</v>
      </c>
      <c r="U18" s="25"/>
      <c r="V18" s="25">
        <f>(O18+P18+Q18+R18+S18)*0.24</f>
        <v>625.19999999999993</v>
      </c>
      <c r="W18" s="27">
        <v>3.28125</v>
      </c>
      <c r="X18" s="30">
        <v>46153</v>
      </c>
      <c r="Y18" s="30">
        <v>46513</v>
      </c>
      <c r="Z18" s="26" t="s">
        <v>427</v>
      </c>
      <c r="AA18" s="39" t="s">
        <v>156</v>
      </c>
      <c r="AB18" s="39" t="s">
        <v>25</v>
      </c>
    </row>
    <row r="19" spans="1:28" ht="16.25" customHeight="1" x14ac:dyDescent="0.45">
      <c r="A19" s="45" t="s">
        <v>53</v>
      </c>
      <c r="B19" s="17" t="s">
        <v>145</v>
      </c>
      <c r="C19" s="18" t="str">
        <f>IF(AA19&gt;"",HYPERLINK("https://americanwagyu.helicalco.com/portal/i/"&amp;AA19,AA19),"")</f>
        <v>PC133938</v>
      </c>
      <c r="D19" s="19" t="str">
        <f>IF(AB19&gt;"",HYPERLINK("https://awa.helicalco.com/public/i/"&amp;AB19,AB19),"")</f>
        <v/>
      </c>
      <c r="E19" s="29" t="s">
        <v>149</v>
      </c>
      <c r="F19" s="20" t="s">
        <v>147</v>
      </c>
      <c r="G19" s="29" t="s">
        <v>29</v>
      </c>
      <c r="H19" s="29" t="s">
        <v>30</v>
      </c>
      <c r="I19" s="21"/>
      <c r="J19" s="31" t="s">
        <v>64</v>
      </c>
      <c r="K19" s="31" t="s">
        <v>64</v>
      </c>
      <c r="L19" s="31" t="s">
        <v>58</v>
      </c>
      <c r="M19" s="31" t="s">
        <v>58</v>
      </c>
      <c r="N19" s="23">
        <f>SUM(O19:V19)</f>
        <v>3656.25</v>
      </c>
      <c r="O19" s="24">
        <v>2500</v>
      </c>
      <c r="P19" s="25">
        <v>325</v>
      </c>
      <c r="Q19" s="24"/>
      <c r="R19" s="24"/>
      <c r="S19" s="24"/>
      <c r="T19" s="24">
        <v>125</v>
      </c>
      <c r="U19" s="25"/>
      <c r="V19" s="25">
        <f>(O19+P19+Q19+R19+S19)*0.25</f>
        <v>706.25</v>
      </c>
      <c r="W19" s="27">
        <v>4.3969298245614032</v>
      </c>
      <c r="X19" s="30">
        <v>46123</v>
      </c>
      <c r="Y19" s="30">
        <v>46498</v>
      </c>
      <c r="Z19" s="26" t="s">
        <v>428</v>
      </c>
      <c r="AA19" s="39" t="s">
        <v>146</v>
      </c>
      <c r="AB19" s="39" t="s">
        <v>25</v>
      </c>
    </row>
    <row r="20" spans="1:28" ht="16.25" customHeight="1" x14ac:dyDescent="0.45">
      <c r="A20" s="45" t="s">
        <v>53</v>
      </c>
      <c r="B20" s="17" t="s">
        <v>335</v>
      </c>
      <c r="C20" s="18" t="str">
        <f>IF(AA20&gt;"",HYPERLINK("https://americanwagyu.helicalco.com/portal/i/"&amp;AA20,AA20),"")</f>
        <v>PC133990</v>
      </c>
      <c r="D20" s="19" t="str">
        <f>IF(AB20&gt;"",HYPERLINK("https://awa.helicalco.com/public/i/"&amp;AB20,AB20),"")</f>
        <v/>
      </c>
      <c r="E20" s="29" t="s">
        <v>337</v>
      </c>
      <c r="F20" s="20" t="s">
        <v>336</v>
      </c>
      <c r="G20" s="29" t="s">
        <v>29</v>
      </c>
      <c r="H20" s="29" t="s">
        <v>30</v>
      </c>
      <c r="I20" s="21"/>
      <c r="J20" s="31" t="s">
        <v>64</v>
      </c>
      <c r="K20" s="31" t="s">
        <v>64</v>
      </c>
      <c r="L20" s="31" t="s">
        <v>58</v>
      </c>
      <c r="M20" s="31" t="s">
        <v>58</v>
      </c>
      <c r="N20" s="23">
        <f>SUM(O20:V20)</f>
        <v>3681.25</v>
      </c>
      <c r="O20" s="24">
        <v>2500</v>
      </c>
      <c r="P20" s="25">
        <v>325</v>
      </c>
      <c r="Q20" s="24"/>
      <c r="R20" s="24"/>
      <c r="S20" s="24"/>
      <c r="T20" s="24">
        <v>150</v>
      </c>
      <c r="U20" s="25"/>
      <c r="V20" s="25">
        <f>(O20+P20+Q20+R20+S20)*0.25</f>
        <v>706.25</v>
      </c>
      <c r="W20" s="27">
        <v>4.7861842105263159</v>
      </c>
      <c r="X20" s="30">
        <v>45512</v>
      </c>
      <c r="Y20" s="30">
        <v>46462</v>
      </c>
      <c r="Z20" s="26" t="s">
        <v>428</v>
      </c>
      <c r="AA20" s="39" t="s">
        <v>385</v>
      </c>
      <c r="AB20" s="39" t="s">
        <v>25</v>
      </c>
    </row>
    <row r="21" spans="1:28" ht="16.25" customHeight="1" x14ac:dyDescent="0.45">
      <c r="A21" s="45" t="s">
        <v>35</v>
      </c>
      <c r="B21" s="17" t="s">
        <v>31</v>
      </c>
      <c r="C21" s="18" t="str">
        <f>IF(AA21&gt;"",HYPERLINK("https://americanwagyu.helicalco.com/portal/i/"&amp;AA21,AA21),"")</f>
        <v/>
      </c>
      <c r="D21" s="19" t="str">
        <f>IF(AB21&gt;"",HYPERLINK("https://awa.helicalco.com/public/i/"&amp;AB21,AB21),"")</f>
        <v>711F25W144N</v>
      </c>
      <c r="E21" s="29" t="s">
        <v>390</v>
      </c>
      <c r="F21" s="20" t="s">
        <v>33</v>
      </c>
      <c r="G21" s="29" t="s">
        <v>29</v>
      </c>
      <c r="H21" s="29" t="s">
        <v>34</v>
      </c>
      <c r="I21" s="21"/>
      <c r="J21" s="22"/>
      <c r="K21" s="22"/>
      <c r="L21" s="21"/>
      <c r="M21" s="21"/>
      <c r="N21" s="23">
        <f>SUM(O21:V21)</f>
        <v>3874.5</v>
      </c>
      <c r="O21" s="24">
        <v>3300</v>
      </c>
      <c r="P21" s="25">
        <v>-150</v>
      </c>
      <c r="Q21" s="24"/>
      <c r="R21" s="24"/>
      <c r="S21" s="24"/>
      <c r="T21" s="24"/>
      <c r="U21" s="25"/>
      <c r="V21" s="25">
        <f>(O21+P21+Q21+R21+S21)*0.23</f>
        <v>724.5</v>
      </c>
      <c r="W21" s="27">
        <v>1.6968201754385965</v>
      </c>
      <c r="X21" s="30" t="s">
        <v>25</v>
      </c>
      <c r="Y21" s="30">
        <v>46553</v>
      </c>
      <c r="Z21" s="26" t="s">
        <v>428</v>
      </c>
      <c r="AA21" s="39" t="s">
        <v>25</v>
      </c>
      <c r="AB21" s="39" t="s">
        <v>32</v>
      </c>
    </row>
    <row r="22" spans="1:28" ht="16.25" customHeight="1" x14ac:dyDescent="0.45">
      <c r="A22" s="45" t="s">
        <v>35</v>
      </c>
      <c r="B22" s="17" t="s">
        <v>54</v>
      </c>
      <c r="C22" s="18" t="str">
        <f>IF(AA22&gt;"",HYPERLINK("https://americanwagyu.helicalco.com/portal/i/"&amp;AA22,AA22),"")</f>
        <v/>
      </c>
      <c r="D22" s="19" t="str">
        <f>IF(AB22&gt;"",HYPERLINK("https://awa.helicalco.com/public/i/"&amp;AB22,AB22),"")</f>
        <v>711F25W177N</v>
      </c>
      <c r="E22" s="29" t="s">
        <v>391</v>
      </c>
      <c r="F22" s="20" t="s">
        <v>56</v>
      </c>
      <c r="G22" s="29" t="s">
        <v>29</v>
      </c>
      <c r="H22" s="29" t="s">
        <v>34</v>
      </c>
      <c r="I22" s="21"/>
      <c r="J22" s="22" t="s">
        <v>57</v>
      </c>
      <c r="K22" s="22" t="s">
        <v>64</v>
      </c>
      <c r="L22" s="21" t="s">
        <v>58</v>
      </c>
      <c r="M22" s="32" t="s">
        <v>59</v>
      </c>
      <c r="N22" s="23">
        <f>SUM(O22:V22)</f>
        <v>2900.34</v>
      </c>
      <c r="O22" s="24">
        <v>3300</v>
      </c>
      <c r="P22" s="25">
        <v>-150</v>
      </c>
      <c r="Q22" s="24">
        <v>-165</v>
      </c>
      <c r="R22" s="24"/>
      <c r="S22" s="24">
        <f>(O22+Q22+R22+T22)*-0.2</f>
        <v>-627</v>
      </c>
      <c r="T22" s="24"/>
      <c r="U22" s="25"/>
      <c r="V22" s="25">
        <f>(O22+P22+Q22+R22+S22)*0.23</f>
        <v>542.34</v>
      </c>
      <c r="W22" s="27">
        <v>1.7077850877192982</v>
      </c>
      <c r="X22" s="30" t="s">
        <v>25</v>
      </c>
      <c r="Y22" s="30">
        <v>46553</v>
      </c>
      <c r="Z22" s="26" t="s">
        <v>428</v>
      </c>
      <c r="AA22" s="39" t="s">
        <v>25</v>
      </c>
      <c r="AB22" s="39" t="s">
        <v>55</v>
      </c>
    </row>
    <row r="23" spans="1:28" ht="16.25" customHeight="1" x14ac:dyDescent="0.5">
      <c r="A23" s="45" t="s">
        <v>35</v>
      </c>
      <c r="B23" s="33" t="s">
        <v>60</v>
      </c>
      <c r="C23" s="18" t="str">
        <f>IF(AA23&gt;"",HYPERLINK("https://americanwagyu.helicalco.com/portal/i/"&amp;AA23,AA23),"")</f>
        <v>FB133920</v>
      </c>
      <c r="D23" s="19" t="str">
        <f>IF(AB23&gt;"",HYPERLINK("https://awa.helicalco.com/public/i/"&amp;AB23,AB23),"")</f>
        <v/>
      </c>
      <c r="E23" s="29" t="s">
        <v>392</v>
      </c>
      <c r="F23" s="20" t="s">
        <v>62</v>
      </c>
      <c r="G23" s="29" t="s">
        <v>29</v>
      </c>
      <c r="H23" s="29" t="s">
        <v>41</v>
      </c>
      <c r="I23" s="21"/>
      <c r="J23" s="31" t="s">
        <v>39</v>
      </c>
      <c r="K23" s="34">
        <v>4</v>
      </c>
      <c r="L23" s="31" t="s">
        <v>63</v>
      </c>
      <c r="M23" s="31" t="s">
        <v>64</v>
      </c>
      <c r="N23" s="23">
        <f>SUM(O23:V23)</f>
        <v>4500</v>
      </c>
      <c r="O23" s="24">
        <v>3600</v>
      </c>
      <c r="P23" s="25"/>
      <c r="Q23" s="24"/>
      <c r="R23" s="24"/>
      <c r="S23" s="24"/>
      <c r="T23" s="24"/>
      <c r="U23" s="25"/>
      <c r="V23" s="25">
        <f>(O23+P23+Q23+R23+S23)*0.25</f>
        <v>900</v>
      </c>
      <c r="W23" s="27">
        <v>2.8974780701754388</v>
      </c>
      <c r="X23" s="30">
        <v>46114</v>
      </c>
      <c r="Y23" s="30">
        <v>46493</v>
      </c>
      <c r="Z23" s="26" t="s">
        <v>428</v>
      </c>
      <c r="AA23" s="39" t="s">
        <v>61</v>
      </c>
      <c r="AB23" s="39" t="s">
        <v>25</v>
      </c>
    </row>
    <row r="24" spans="1:28" ht="16.25" customHeight="1" x14ac:dyDescent="0.45">
      <c r="A24" s="45" t="s">
        <v>35</v>
      </c>
      <c r="B24" s="17" t="s">
        <v>77</v>
      </c>
      <c r="C24" s="18" t="str">
        <f>IF(AA24&gt;"",HYPERLINK("https://americanwagyu.helicalco.com/portal/i/"&amp;AA24,AA24),"")</f>
        <v/>
      </c>
      <c r="D24" s="19" t="str">
        <f>IF(AB24&gt;"",HYPERLINK("https://awa.helicalco.com/public/i/"&amp;AB24,AB24),"")</f>
        <v>711F25W199N</v>
      </c>
      <c r="E24" s="29" t="s">
        <v>393</v>
      </c>
      <c r="F24" s="20" t="s">
        <v>79</v>
      </c>
      <c r="G24" s="29" t="s">
        <v>29</v>
      </c>
      <c r="H24" s="29" t="s">
        <v>41</v>
      </c>
      <c r="I24" s="21"/>
      <c r="J24" s="22"/>
      <c r="K24" s="22"/>
      <c r="L24" s="21"/>
      <c r="M24" s="21"/>
      <c r="N24" s="23">
        <f>SUM(O24:V24)</f>
        <v>4059</v>
      </c>
      <c r="O24" s="24">
        <v>3300</v>
      </c>
      <c r="P24" s="25"/>
      <c r="Q24" s="24"/>
      <c r="R24" s="24"/>
      <c r="S24" s="24"/>
      <c r="T24" s="24"/>
      <c r="U24" s="25"/>
      <c r="V24" s="25">
        <f>(O24+P24+Q24+R24+S24)*0.23</f>
        <v>759</v>
      </c>
      <c r="W24" s="27">
        <v>1.7023026315789476</v>
      </c>
      <c r="X24" s="30" t="s">
        <v>25</v>
      </c>
      <c r="Y24" s="30">
        <v>46553</v>
      </c>
      <c r="Z24" s="26" t="s">
        <v>426</v>
      </c>
      <c r="AA24" s="39" t="s">
        <v>25</v>
      </c>
      <c r="AB24" s="39" t="s">
        <v>78</v>
      </c>
    </row>
    <row r="25" spans="1:28" ht="16.25" customHeight="1" x14ac:dyDescent="0.45">
      <c r="A25" s="45" t="s">
        <v>35</v>
      </c>
      <c r="B25" s="17" t="s">
        <v>125</v>
      </c>
      <c r="C25" s="18" t="str">
        <f>IF(AA25&gt;"",HYPERLINK("https://americanwagyu.helicalco.com/portal/i/"&amp;AA25,AA25),"")</f>
        <v/>
      </c>
      <c r="D25" s="19" t="str">
        <f>IF(AB25&gt;"",HYPERLINK("https://awa.helicalco.com/public/i/"&amp;AB25,AB25),"")</f>
        <v>711F25W244N</v>
      </c>
      <c r="E25" s="29" t="s">
        <v>394</v>
      </c>
      <c r="F25" s="20" t="s">
        <v>127</v>
      </c>
      <c r="G25" s="29" t="s">
        <v>29</v>
      </c>
      <c r="H25" s="29" t="s">
        <v>34</v>
      </c>
      <c r="I25" s="21"/>
      <c r="J25" s="22"/>
      <c r="K25" s="22"/>
      <c r="L25" s="21"/>
      <c r="M25" s="21"/>
      <c r="N25" s="23">
        <f>SUM(O25:V25)</f>
        <v>3874.5</v>
      </c>
      <c r="O25" s="24">
        <v>3300</v>
      </c>
      <c r="P25" s="25">
        <v>-150</v>
      </c>
      <c r="Q25" s="24"/>
      <c r="R25" s="24"/>
      <c r="S25" s="24"/>
      <c r="T25" s="24"/>
      <c r="U25" s="25"/>
      <c r="V25" s="25">
        <f>(O25+P25+Q25+R25+S25)*0.23</f>
        <v>724.5</v>
      </c>
      <c r="W25" s="27">
        <v>1.6858552631578947</v>
      </c>
      <c r="X25" s="30" t="s">
        <v>25</v>
      </c>
      <c r="Y25" s="30">
        <v>46553</v>
      </c>
      <c r="Z25" s="26" t="s">
        <v>428</v>
      </c>
      <c r="AA25" s="39" t="s">
        <v>25</v>
      </c>
      <c r="AB25" s="39" t="s">
        <v>126</v>
      </c>
    </row>
    <row r="26" spans="1:28" ht="16.25" customHeight="1" x14ac:dyDescent="0.45">
      <c r="A26" s="45" t="s">
        <v>35</v>
      </c>
      <c r="B26" s="17" t="s">
        <v>87</v>
      </c>
      <c r="C26" s="18" t="str">
        <f>IF(AA26&gt;"",HYPERLINK("https://americanwagyu.helicalco.com/portal/i/"&amp;AA26,AA26),"")</f>
        <v/>
      </c>
      <c r="D26" s="19" t="str">
        <f>IF(AB26&gt;"",HYPERLINK("https://awa.helicalco.com/public/i/"&amp;AB26,AB26),"")</f>
        <v>711FS284J</v>
      </c>
      <c r="E26" s="29" t="s">
        <v>90</v>
      </c>
      <c r="F26" s="20" t="s">
        <v>89</v>
      </c>
      <c r="G26" s="29" t="s">
        <v>29</v>
      </c>
      <c r="H26" s="29" t="s">
        <v>41</v>
      </c>
      <c r="I26" s="21"/>
      <c r="J26" s="31" t="s">
        <v>102</v>
      </c>
      <c r="K26" s="31" t="s">
        <v>64</v>
      </c>
      <c r="L26" s="31" t="s">
        <v>58</v>
      </c>
      <c r="M26" s="31" t="s">
        <v>58</v>
      </c>
      <c r="N26" s="23">
        <f>SUM(O26:V26)</f>
        <v>4826</v>
      </c>
      <c r="O26" s="24">
        <v>3800</v>
      </c>
      <c r="P26" s="25"/>
      <c r="Q26" s="24"/>
      <c r="R26" s="24"/>
      <c r="S26" s="24"/>
      <c r="T26" s="24"/>
      <c r="U26" s="25"/>
      <c r="V26" s="25">
        <f>(O26+P26+Q26+R26+S26)*0.27</f>
        <v>1026</v>
      </c>
      <c r="W26" s="27">
        <v>4.7642543859649127</v>
      </c>
      <c r="X26" s="30">
        <v>46043</v>
      </c>
      <c r="Y26" s="30">
        <v>46463</v>
      </c>
      <c r="Z26" s="26" t="s">
        <v>428</v>
      </c>
      <c r="AA26" s="39" t="s">
        <v>25</v>
      </c>
      <c r="AB26" s="39" t="s">
        <v>88</v>
      </c>
    </row>
    <row r="27" spans="1:28" ht="16.25" customHeight="1" x14ac:dyDescent="0.45">
      <c r="A27" s="45" t="s">
        <v>35</v>
      </c>
      <c r="B27" s="17" t="s">
        <v>91</v>
      </c>
      <c r="C27" s="18" t="str">
        <f>IF(AA27&gt;"",HYPERLINK("https://americanwagyu.helicalco.com/portal/i/"&amp;AA27,AA27),"")</f>
        <v/>
      </c>
      <c r="D27" s="19" t="str">
        <f>IF(AB27&gt;"",HYPERLINK("https://awa.helicalco.com/public/i/"&amp;AB27,AB27),"")</f>
        <v>711F22T308K</v>
      </c>
      <c r="E27" s="29" t="s">
        <v>93</v>
      </c>
      <c r="F27" s="20" t="s">
        <v>94</v>
      </c>
      <c r="G27" s="29" t="s">
        <v>29</v>
      </c>
      <c r="H27" s="29" t="s">
        <v>41</v>
      </c>
      <c r="I27" s="21"/>
      <c r="J27" s="22" t="s">
        <v>39</v>
      </c>
      <c r="K27" s="31" t="s">
        <v>64</v>
      </c>
      <c r="L27" s="28" t="s">
        <v>95</v>
      </c>
      <c r="M27" s="31" t="s">
        <v>58</v>
      </c>
      <c r="N27" s="23">
        <f>SUM(O27:V27)</f>
        <v>5892.8</v>
      </c>
      <c r="O27" s="24">
        <v>5800</v>
      </c>
      <c r="P27" s="25"/>
      <c r="Q27" s="24"/>
      <c r="R27" s="24"/>
      <c r="S27" s="24">
        <f>(O27+Q27+R27+T27)*-0.2</f>
        <v>-1160</v>
      </c>
      <c r="T27" s="24"/>
      <c r="U27" s="25"/>
      <c r="V27" s="25">
        <f>(O27+P27+Q27+R27+S27)*0.27</f>
        <v>1252.8000000000002</v>
      </c>
      <c r="W27" s="27">
        <v>3.8404605263157894</v>
      </c>
      <c r="X27" s="30">
        <v>46024</v>
      </c>
      <c r="Y27" s="30">
        <v>46463</v>
      </c>
      <c r="Z27" s="26" t="s">
        <v>428</v>
      </c>
      <c r="AA27" s="39" t="s">
        <v>25</v>
      </c>
      <c r="AB27" s="39" t="s">
        <v>92</v>
      </c>
    </row>
    <row r="28" spans="1:28" ht="16.25" customHeight="1" x14ac:dyDescent="0.5">
      <c r="A28" s="45" t="s">
        <v>35</v>
      </c>
      <c r="B28" s="33" t="s">
        <v>106</v>
      </c>
      <c r="C28" s="18" t="str">
        <f>IF(AA28&gt;"",HYPERLINK("https://americanwagyu.helicalco.com/portal/i/"&amp;AA28,AA28),"")</f>
        <v>FB133944</v>
      </c>
      <c r="D28" s="19" t="str">
        <f>IF(AB28&gt;"",HYPERLINK("https://awa.helicalco.com/public/i/"&amp;AB28,AB28),"")</f>
        <v/>
      </c>
      <c r="E28" s="29" t="s">
        <v>397</v>
      </c>
      <c r="F28" s="20" t="s">
        <v>108</v>
      </c>
      <c r="G28" s="29" t="s">
        <v>29</v>
      </c>
      <c r="H28" s="29" t="s">
        <v>41</v>
      </c>
      <c r="I28" s="21"/>
      <c r="J28" s="31" t="s">
        <v>39</v>
      </c>
      <c r="K28" s="22">
        <v>5</v>
      </c>
      <c r="L28" s="31" t="s">
        <v>63</v>
      </c>
      <c r="M28" s="31" t="s">
        <v>64</v>
      </c>
      <c r="N28" s="23">
        <f>SUM(O28:V28)</f>
        <v>4572</v>
      </c>
      <c r="O28" s="24">
        <v>3600</v>
      </c>
      <c r="P28" s="25"/>
      <c r="Q28" s="24"/>
      <c r="R28" s="24"/>
      <c r="S28" s="24"/>
      <c r="T28" s="24"/>
      <c r="U28" s="25"/>
      <c r="V28" s="25">
        <f>(O28+P28+Q28+R28+S28)*0.27</f>
        <v>972.00000000000011</v>
      </c>
      <c r="W28" s="27">
        <v>2.8865131578947367</v>
      </c>
      <c r="X28" s="30" t="s">
        <v>25</v>
      </c>
      <c r="Y28" s="30">
        <v>46463</v>
      </c>
      <c r="Z28" s="26" t="s">
        <v>428</v>
      </c>
      <c r="AA28" s="39" t="s">
        <v>107</v>
      </c>
      <c r="AB28" s="39" t="s">
        <v>25</v>
      </c>
    </row>
    <row r="29" spans="1:28" ht="16.25" customHeight="1" x14ac:dyDescent="0.45">
      <c r="A29" s="45" t="s">
        <v>35</v>
      </c>
      <c r="B29" s="17" t="s">
        <v>109</v>
      </c>
      <c r="C29" s="18" t="str">
        <f>IF(AA29&gt;"",HYPERLINK("https://americanwagyu.helicalco.com/portal/i/"&amp;AA29,AA29),"")</f>
        <v/>
      </c>
      <c r="D29" s="19" t="str">
        <f>IF(AB29&gt;"",HYPERLINK("https://awa.helicalco.com/public/i/"&amp;AB29,AB29),"")</f>
        <v>711F24V351M</v>
      </c>
      <c r="E29" s="29" t="s">
        <v>112</v>
      </c>
      <c r="F29" s="20" t="s">
        <v>111</v>
      </c>
      <c r="G29" s="29" t="s">
        <v>29</v>
      </c>
      <c r="H29" s="29" t="s">
        <v>41</v>
      </c>
      <c r="I29" s="21"/>
      <c r="J29" s="22" t="s">
        <v>39</v>
      </c>
      <c r="K29" s="22" t="s">
        <v>64</v>
      </c>
      <c r="L29" s="21" t="s">
        <v>58</v>
      </c>
      <c r="M29" s="21" t="s">
        <v>58</v>
      </c>
      <c r="N29" s="23">
        <f>SUM(O29:V29)</f>
        <v>4826</v>
      </c>
      <c r="O29" s="24">
        <v>3800</v>
      </c>
      <c r="P29" s="25"/>
      <c r="Q29" s="24"/>
      <c r="R29" s="24"/>
      <c r="S29" s="24"/>
      <c r="T29" s="24"/>
      <c r="U29" s="25"/>
      <c r="V29" s="25">
        <f>(O29+P29+Q29+R29+S29)*0.27</f>
        <v>1026</v>
      </c>
      <c r="W29" s="27">
        <v>2.5986842105263159</v>
      </c>
      <c r="X29" s="30" t="s">
        <v>25</v>
      </c>
      <c r="Y29" s="30">
        <v>46462</v>
      </c>
      <c r="Z29" s="26" t="s">
        <v>426</v>
      </c>
      <c r="AA29" s="39" t="s">
        <v>25</v>
      </c>
      <c r="AB29" s="39" t="s">
        <v>110</v>
      </c>
    </row>
    <row r="30" spans="1:28" ht="15.75" x14ac:dyDescent="0.45">
      <c r="A30" s="45" t="s">
        <v>35</v>
      </c>
      <c r="B30" s="17" t="s">
        <v>130</v>
      </c>
      <c r="C30" s="18" t="str">
        <f>IF(AA30&gt;"",HYPERLINK("https://americanwagyu.helicalco.com/portal/i/"&amp;AA30,AA30),"")</f>
        <v/>
      </c>
      <c r="D30" s="19" t="str">
        <f>IF(AB30&gt;"",HYPERLINK("https://awa.helicalco.com/public/i/"&amp;AB30,AB30),"")</f>
        <v>711FS412J</v>
      </c>
      <c r="E30" s="29" t="s">
        <v>132</v>
      </c>
      <c r="F30" s="20" t="s">
        <v>133</v>
      </c>
      <c r="G30" s="29" t="s">
        <v>29</v>
      </c>
      <c r="H30" s="29" t="s">
        <v>41</v>
      </c>
      <c r="I30" s="21"/>
      <c r="J30" s="31" t="s">
        <v>102</v>
      </c>
      <c r="K30" s="31" t="s">
        <v>64</v>
      </c>
      <c r="L30" s="31" t="s">
        <v>58</v>
      </c>
      <c r="M30" s="31" t="s">
        <v>58</v>
      </c>
      <c r="N30" s="23">
        <f>SUM(O30:V30)</f>
        <v>5682.6</v>
      </c>
      <c r="O30" s="24">
        <v>4100</v>
      </c>
      <c r="P30" s="25"/>
      <c r="Q30" s="24">
        <v>410</v>
      </c>
      <c r="R30" s="24"/>
      <c r="S30" s="24"/>
      <c r="T30" s="24"/>
      <c r="U30" s="25"/>
      <c r="V30" s="25">
        <f>(O30+P30+Q30+R30+S30)*0.26</f>
        <v>1172.6000000000001</v>
      </c>
      <c r="W30" s="27">
        <v>4.7834429824561404</v>
      </c>
      <c r="X30" s="30">
        <v>45867</v>
      </c>
      <c r="Y30" s="30">
        <v>46462</v>
      </c>
      <c r="Z30" s="26" t="s">
        <v>426</v>
      </c>
      <c r="AA30" s="39" t="s">
        <v>25</v>
      </c>
      <c r="AB30" s="39" t="s">
        <v>131</v>
      </c>
    </row>
    <row r="31" spans="1:28" ht="16.25" customHeight="1" x14ac:dyDescent="0.45">
      <c r="A31" s="45" t="s">
        <v>35</v>
      </c>
      <c r="B31" s="17" t="s">
        <v>220</v>
      </c>
      <c r="C31" s="18" t="str">
        <f>IF(AA31&gt;"",HYPERLINK("https://americanwagyu.helicalco.com/portal/i/"&amp;AA31,AA31),"")</f>
        <v/>
      </c>
      <c r="D31" s="19" t="str">
        <f>IF(AB31&gt;"",HYPERLINK("https://awa.helicalco.com/public/i/"&amp;AB31,AB31),"")</f>
        <v>711F25W422N</v>
      </c>
      <c r="E31" s="29" t="s">
        <v>223</v>
      </c>
      <c r="F31" s="20" t="s">
        <v>222</v>
      </c>
      <c r="G31" s="29" t="s">
        <v>29</v>
      </c>
      <c r="H31" s="29" t="s">
        <v>41</v>
      </c>
      <c r="I31" s="21"/>
      <c r="J31" s="22"/>
      <c r="K31" s="22"/>
      <c r="L31" s="21"/>
      <c r="M31" s="21"/>
      <c r="N31" s="23">
        <f>SUM(O31:V31)</f>
        <v>4059</v>
      </c>
      <c r="O31" s="24">
        <v>3300</v>
      </c>
      <c r="P31" s="25"/>
      <c r="Q31" s="24"/>
      <c r="R31" s="24"/>
      <c r="S31" s="24"/>
      <c r="T31" s="24"/>
      <c r="U31" s="25"/>
      <c r="V31" s="25">
        <f>(O31+P31+Q31+R31+S31)*0.23</f>
        <v>759</v>
      </c>
      <c r="W31" s="27">
        <v>1.6968201754385965</v>
      </c>
      <c r="X31" s="30" t="s">
        <v>25</v>
      </c>
      <c r="Y31" s="30">
        <v>46498</v>
      </c>
      <c r="Z31" s="26" t="s">
        <v>426</v>
      </c>
      <c r="AA31" s="39" t="s">
        <v>25</v>
      </c>
      <c r="AB31" s="39" t="s">
        <v>221</v>
      </c>
    </row>
    <row r="32" spans="1:28" ht="16.25" customHeight="1" x14ac:dyDescent="0.45">
      <c r="A32" s="45" t="s">
        <v>35</v>
      </c>
      <c r="B32" s="17" t="s">
        <v>141</v>
      </c>
      <c r="C32" s="18" t="str">
        <f>IF(AA32&gt;"",HYPERLINK("https://americanwagyu.helicalco.com/portal/i/"&amp;AA32,AA32),"")</f>
        <v/>
      </c>
      <c r="D32" s="19" t="str">
        <f>IF(AB32&gt;"",HYPERLINK("https://awa.helicalco.com/public/i/"&amp;AB32,AB32),"")</f>
        <v>711F24V425M</v>
      </c>
      <c r="E32" s="29" t="s">
        <v>144</v>
      </c>
      <c r="F32" s="20" t="s">
        <v>143</v>
      </c>
      <c r="G32" s="29" t="s">
        <v>29</v>
      </c>
      <c r="H32" s="29" t="s">
        <v>41</v>
      </c>
      <c r="I32" s="21"/>
      <c r="J32" s="22" t="s">
        <v>102</v>
      </c>
      <c r="K32" s="22" t="s">
        <v>64</v>
      </c>
      <c r="L32" s="28" t="s">
        <v>95</v>
      </c>
      <c r="M32" s="21" t="s">
        <v>58</v>
      </c>
      <c r="N32" s="23">
        <f>SUM(O32:V32)</f>
        <v>4805.68</v>
      </c>
      <c r="O32" s="24">
        <v>4300</v>
      </c>
      <c r="P32" s="25"/>
      <c r="Q32" s="24">
        <v>430</v>
      </c>
      <c r="R32" s="24"/>
      <c r="S32" s="24">
        <f>(O32+Q32+R32+T32)*-0.2</f>
        <v>-946</v>
      </c>
      <c r="T32" s="24"/>
      <c r="U32" s="25"/>
      <c r="V32" s="25">
        <f>(O32+P32+Q32+R32+S32)*0.27</f>
        <v>1021.6800000000001</v>
      </c>
      <c r="W32" s="27">
        <v>2.1052631578947367</v>
      </c>
      <c r="X32" s="30" t="s">
        <v>25</v>
      </c>
      <c r="Y32" s="30">
        <v>46539</v>
      </c>
      <c r="Z32" s="26" t="s">
        <v>426</v>
      </c>
      <c r="AA32" s="39" t="s">
        <v>25</v>
      </c>
      <c r="AB32" s="39" t="s">
        <v>142</v>
      </c>
    </row>
    <row r="33" spans="1:28" ht="16.25" customHeight="1" x14ac:dyDescent="0.45">
      <c r="A33" s="45" t="s">
        <v>35</v>
      </c>
      <c r="B33" s="17" t="s">
        <v>252</v>
      </c>
      <c r="C33" s="18" t="str">
        <f>IF(AA33&gt;"",HYPERLINK("https://americanwagyu.helicalco.com/portal/i/"&amp;AA33,AA33),"")</f>
        <v/>
      </c>
      <c r="D33" s="19" t="str">
        <f>IF(AB33&gt;"",HYPERLINK("https://awa.helicalco.com/public/i/"&amp;AB33,AB33),"")</f>
        <v>711F24V434M</v>
      </c>
      <c r="E33" s="29" t="s">
        <v>255</v>
      </c>
      <c r="F33" s="20" t="s">
        <v>254</v>
      </c>
      <c r="G33" s="29" t="s">
        <v>29</v>
      </c>
      <c r="H33" s="29" t="s">
        <v>41</v>
      </c>
      <c r="I33" s="21"/>
      <c r="J33" s="22" t="s">
        <v>57</v>
      </c>
      <c r="K33" s="22" t="s">
        <v>64</v>
      </c>
      <c r="L33" s="21" t="s">
        <v>58</v>
      </c>
      <c r="M33" s="21" t="s">
        <v>58</v>
      </c>
      <c r="N33" s="23">
        <f>SUM(O33:V33)</f>
        <v>4907.7</v>
      </c>
      <c r="O33" s="24">
        <v>4200</v>
      </c>
      <c r="P33" s="25"/>
      <c r="Q33" s="24">
        <v>-210</v>
      </c>
      <c r="R33" s="24"/>
      <c r="S33" s="24"/>
      <c r="T33" s="24"/>
      <c r="U33" s="25"/>
      <c r="V33" s="25">
        <f>(O33+P33+Q33+R33+S33)*0.23</f>
        <v>917.7</v>
      </c>
      <c r="W33" s="27">
        <v>2.6644736842105265</v>
      </c>
      <c r="X33" s="30">
        <v>46152</v>
      </c>
      <c r="Y33" s="30">
        <v>46498</v>
      </c>
      <c r="Z33" s="26" t="s">
        <v>428</v>
      </c>
      <c r="AA33" s="39" t="s">
        <v>25</v>
      </c>
      <c r="AB33" s="39" t="s">
        <v>253</v>
      </c>
    </row>
    <row r="34" spans="1:28" ht="15.75" x14ac:dyDescent="0.45">
      <c r="A34" s="45" t="s">
        <v>35</v>
      </c>
      <c r="B34" s="17" t="s">
        <v>270</v>
      </c>
      <c r="C34" s="18" t="str">
        <f>IF(AA34&gt;"",HYPERLINK("https://americanwagyu.helicalco.com/portal/i/"&amp;AA34,AA34),"")</f>
        <v/>
      </c>
      <c r="D34" s="19" t="str">
        <f>IF(AB34&gt;"",HYPERLINK("https://awa.helicalco.com/public/i/"&amp;AB34,AB34),"")</f>
        <v>711F25W444N</v>
      </c>
      <c r="E34" s="29" t="s">
        <v>272</v>
      </c>
      <c r="F34" s="20" t="s">
        <v>79</v>
      </c>
      <c r="G34" s="29" t="s">
        <v>29</v>
      </c>
      <c r="H34" s="29" t="s">
        <v>41</v>
      </c>
      <c r="I34" s="21"/>
      <c r="J34" s="22"/>
      <c r="K34" s="22"/>
      <c r="L34" s="21"/>
      <c r="M34" s="21"/>
      <c r="N34" s="23">
        <f>SUM(O34:V34)</f>
        <v>4059</v>
      </c>
      <c r="O34" s="24">
        <v>3300</v>
      </c>
      <c r="P34" s="25"/>
      <c r="Q34" s="24"/>
      <c r="R34" s="24"/>
      <c r="S34" s="24"/>
      <c r="T34" s="24"/>
      <c r="U34" s="25"/>
      <c r="V34" s="25">
        <f>(O34+P34+Q34+R34+S34)*0.23</f>
        <v>759</v>
      </c>
      <c r="W34" s="27">
        <v>1.6885964912280702</v>
      </c>
      <c r="X34" s="30" t="s">
        <v>25</v>
      </c>
      <c r="Y34" s="30">
        <v>46462</v>
      </c>
      <c r="Z34" s="26" t="s">
        <v>426</v>
      </c>
      <c r="AA34" s="39" t="s">
        <v>25</v>
      </c>
      <c r="AB34" s="39" t="s">
        <v>271</v>
      </c>
    </row>
    <row r="35" spans="1:28" ht="16.25" customHeight="1" x14ac:dyDescent="0.45">
      <c r="A35" s="45" t="s">
        <v>35</v>
      </c>
      <c r="B35" s="17" t="s">
        <v>159</v>
      </c>
      <c r="C35" s="18" t="str">
        <f>IF(AA35&gt;"",HYPERLINK("https://americanwagyu.helicalco.com/portal/i/"&amp;AA35,AA35),"")</f>
        <v>FB133973</v>
      </c>
      <c r="D35" s="19" t="str">
        <f>IF(AB35&gt;"",HYPERLINK("https://awa.helicalco.com/public/i/"&amp;AB35,AB35),"")</f>
        <v/>
      </c>
      <c r="E35" s="29" t="s">
        <v>162</v>
      </c>
      <c r="F35" s="20" t="s">
        <v>161</v>
      </c>
      <c r="G35" s="29" t="s">
        <v>29</v>
      </c>
      <c r="H35" s="29" t="s">
        <v>41</v>
      </c>
      <c r="I35" s="21"/>
      <c r="J35" s="22" t="s">
        <v>102</v>
      </c>
      <c r="K35" s="22">
        <v>5</v>
      </c>
      <c r="L35" s="21" t="s">
        <v>63</v>
      </c>
      <c r="M35" s="21" t="s">
        <v>63</v>
      </c>
      <c r="N35" s="23">
        <f>SUM(O35:V35)</f>
        <v>4749.8</v>
      </c>
      <c r="O35" s="24">
        <v>3400</v>
      </c>
      <c r="P35" s="25"/>
      <c r="Q35" s="24">
        <v>340</v>
      </c>
      <c r="R35" s="24"/>
      <c r="S35" s="24"/>
      <c r="T35" s="24"/>
      <c r="U35" s="25"/>
      <c r="V35" s="25">
        <f>(O35+P35+Q35+R35+S35)*0.27</f>
        <v>1009.8000000000001</v>
      </c>
      <c r="W35" s="27">
        <v>2.1025219298245612</v>
      </c>
      <c r="X35" s="30" t="s">
        <v>25</v>
      </c>
      <c r="Y35" s="30">
        <v>46462</v>
      </c>
      <c r="Z35" s="26" t="s">
        <v>426</v>
      </c>
      <c r="AA35" s="39" t="s">
        <v>160</v>
      </c>
      <c r="AB35" s="39" t="s">
        <v>25</v>
      </c>
    </row>
    <row r="36" spans="1:28" ht="16.25" customHeight="1" x14ac:dyDescent="0.45">
      <c r="A36" s="45" t="s">
        <v>35</v>
      </c>
      <c r="B36" s="17" t="s">
        <v>163</v>
      </c>
      <c r="C36" s="18" t="str">
        <f>IF(AA36&gt;"",HYPERLINK("https://americanwagyu.helicalco.com/portal/i/"&amp;AA36,AA36),"")</f>
        <v/>
      </c>
      <c r="D36" s="19" t="str">
        <f>IF(AB36&gt;"",HYPERLINK("https://awa.helicalco.com/public/i/"&amp;AB36,AB36),"")</f>
        <v>711F24V461M</v>
      </c>
      <c r="E36" s="29" t="s">
        <v>166</v>
      </c>
      <c r="F36" s="20" t="s">
        <v>165</v>
      </c>
      <c r="G36" s="29" t="s">
        <v>29</v>
      </c>
      <c r="H36" s="29" t="s">
        <v>41</v>
      </c>
      <c r="I36" s="21"/>
      <c r="J36" s="22" t="s">
        <v>102</v>
      </c>
      <c r="K36" s="22" t="s">
        <v>64</v>
      </c>
      <c r="L36" s="21" t="s">
        <v>58</v>
      </c>
      <c r="M36" s="21" t="s">
        <v>58</v>
      </c>
      <c r="N36" s="23">
        <f>SUM(O36:V36)</f>
        <v>5727.7</v>
      </c>
      <c r="O36" s="24">
        <v>4100</v>
      </c>
      <c r="P36" s="25"/>
      <c r="Q36" s="24">
        <v>410</v>
      </c>
      <c r="R36" s="24"/>
      <c r="S36" s="24"/>
      <c r="T36" s="24"/>
      <c r="U36" s="25"/>
      <c r="V36" s="25">
        <f>(O36+P36+Q36+R36+S36)*0.27</f>
        <v>1217.7</v>
      </c>
      <c r="W36" s="27">
        <v>2.0997807017543861</v>
      </c>
      <c r="X36" s="30" t="s">
        <v>25</v>
      </c>
      <c r="Y36" s="30">
        <v>46462</v>
      </c>
      <c r="Z36" s="26" t="s">
        <v>426</v>
      </c>
      <c r="AA36" s="39" t="s">
        <v>25</v>
      </c>
      <c r="AB36" s="39" t="s">
        <v>164</v>
      </c>
    </row>
    <row r="37" spans="1:28" ht="16.25" customHeight="1" x14ac:dyDescent="0.45">
      <c r="A37" s="45" t="s">
        <v>35</v>
      </c>
      <c r="B37" s="17" t="s">
        <v>167</v>
      </c>
      <c r="C37" s="18" t="str">
        <f>IF(AA37&gt;"",HYPERLINK("https://americanwagyu.helicalco.com/portal/i/"&amp;AA37,AA37),"")</f>
        <v/>
      </c>
      <c r="D37" s="19" t="str">
        <f>IF(AB37&gt;"",HYPERLINK("https://awa.helicalco.com/public/i/"&amp;AB37,AB37),"")</f>
        <v>711F24V465M</v>
      </c>
      <c r="E37" s="29" t="s">
        <v>170</v>
      </c>
      <c r="F37" s="20" t="s">
        <v>169</v>
      </c>
      <c r="G37" s="29" t="s">
        <v>29</v>
      </c>
      <c r="H37" s="29" t="s">
        <v>41</v>
      </c>
      <c r="I37" s="21"/>
      <c r="J37" s="22" t="s">
        <v>39</v>
      </c>
      <c r="K37" s="22" t="s">
        <v>64</v>
      </c>
      <c r="L37" s="21" t="s">
        <v>58</v>
      </c>
      <c r="M37" s="21" t="s">
        <v>58</v>
      </c>
      <c r="N37" s="23">
        <f>SUM(O37:V37)</f>
        <v>4699</v>
      </c>
      <c r="O37" s="24">
        <v>3700</v>
      </c>
      <c r="P37" s="25"/>
      <c r="Q37" s="24"/>
      <c r="R37" s="24"/>
      <c r="S37" s="24"/>
      <c r="T37" s="24"/>
      <c r="U37" s="25"/>
      <c r="V37" s="25">
        <f>(O37+P37+Q37+R37+S37)*0.27</f>
        <v>999.00000000000011</v>
      </c>
      <c r="W37" s="27">
        <v>2.0997807017543861</v>
      </c>
      <c r="X37" s="30" t="s">
        <v>25</v>
      </c>
      <c r="Y37" s="30">
        <v>46462</v>
      </c>
      <c r="Z37" s="26" t="s">
        <v>426</v>
      </c>
      <c r="AA37" s="39" t="s">
        <v>25</v>
      </c>
      <c r="AB37" s="39" t="s">
        <v>168</v>
      </c>
    </row>
    <row r="38" spans="1:28" ht="16.25" customHeight="1" x14ac:dyDescent="0.45">
      <c r="A38" s="45" t="s">
        <v>35</v>
      </c>
      <c r="B38" s="17" t="s">
        <v>178</v>
      </c>
      <c r="C38" s="18" t="str">
        <f>IF(AA38&gt;"",HYPERLINK("https://americanwagyu.helicalco.com/portal/i/"&amp;AA38,AA38),"")</f>
        <v/>
      </c>
      <c r="D38" s="19" t="str">
        <f>IF(AB38&gt;"",HYPERLINK("https://awa.helicalco.com/public/i/"&amp;AB38,AB38),"")</f>
        <v>711F24V469M</v>
      </c>
      <c r="E38" s="29" t="s">
        <v>181</v>
      </c>
      <c r="F38" s="20" t="s">
        <v>180</v>
      </c>
      <c r="G38" s="29" t="s">
        <v>29</v>
      </c>
      <c r="H38" s="29" t="s">
        <v>41</v>
      </c>
      <c r="I38" s="21"/>
      <c r="J38" s="22" t="s">
        <v>102</v>
      </c>
      <c r="K38" s="22" t="s">
        <v>64</v>
      </c>
      <c r="L38" s="21" t="s">
        <v>58</v>
      </c>
      <c r="M38" s="21" t="s">
        <v>58</v>
      </c>
      <c r="N38" s="23">
        <f>SUM(O38:V38)</f>
        <v>5588</v>
      </c>
      <c r="O38" s="24">
        <v>4000</v>
      </c>
      <c r="P38" s="25"/>
      <c r="Q38" s="24">
        <v>400</v>
      </c>
      <c r="R38" s="24"/>
      <c r="S38" s="24"/>
      <c r="T38" s="24"/>
      <c r="U38" s="25"/>
      <c r="V38" s="25">
        <f>(O38+P38+Q38+R38+S38)*0.27</f>
        <v>1188</v>
      </c>
      <c r="W38" s="27">
        <v>2.0997807017543861</v>
      </c>
      <c r="X38" s="30" t="s">
        <v>25</v>
      </c>
      <c r="Y38" s="30">
        <v>46478</v>
      </c>
      <c r="Z38" s="26" t="s">
        <v>426</v>
      </c>
      <c r="AA38" s="39" t="s">
        <v>25</v>
      </c>
      <c r="AB38" s="39" t="s">
        <v>179</v>
      </c>
    </row>
    <row r="39" spans="1:28" ht="16.25" customHeight="1" x14ac:dyDescent="0.45">
      <c r="A39" s="45" t="s">
        <v>35</v>
      </c>
      <c r="B39" s="17" t="s">
        <v>182</v>
      </c>
      <c r="C39" s="18" t="str">
        <f>IF(AA39&gt;"",HYPERLINK("https://americanwagyu.helicalco.com/portal/i/"&amp;AA39,AA39),"")</f>
        <v/>
      </c>
      <c r="D39" s="19" t="str">
        <f>IF(AB39&gt;"",HYPERLINK("https://awa.helicalco.com/public/i/"&amp;AB39,AB39),"")</f>
        <v>711F24V477M</v>
      </c>
      <c r="E39" s="29" t="s">
        <v>185</v>
      </c>
      <c r="F39" s="20" t="s">
        <v>184</v>
      </c>
      <c r="G39" s="29" t="s">
        <v>29</v>
      </c>
      <c r="H39" s="29" t="s">
        <v>41</v>
      </c>
      <c r="I39" s="21"/>
      <c r="J39" s="22" t="s">
        <v>39</v>
      </c>
      <c r="K39" s="22" t="s">
        <v>64</v>
      </c>
      <c r="L39" s="21" t="s">
        <v>58</v>
      </c>
      <c r="M39" s="21" t="s">
        <v>58</v>
      </c>
      <c r="N39" s="23">
        <f>SUM(O39:V39)</f>
        <v>4699</v>
      </c>
      <c r="O39" s="24">
        <v>3700</v>
      </c>
      <c r="P39" s="25"/>
      <c r="Q39" s="24"/>
      <c r="R39" s="24"/>
      <c r="S39" s="24"/>
      <c r="T39" s="24"/>
      <c r="U39" s="25"/>
      <c r="V39" s="25">
        <f>(O39+P39+Q39+R39+S39)*0.27</f>
        <v>999.00000000000011</v>
      </c>
      <c r="W39" s="27">
        <v>2.0970394736842106</v>
      </c>
      <c r="X39" s="30" t="s">
        <v>25</v>
      </c>
      <c r="Y39" s="30">
        <v>46463</v>
      </c>
      <c r="Z39" s="26" t="s">
        <v>426</v>
      </c>
      <c r="AA39" s="39" t="s">
        <v>25</v>
      </c>
      <c r="AB39" s="39" t="s">
        <v>183</v>
      </c>
    </row>
    <row r="40" spans="1:28" ht="16.25" customHeight="1" x14ac:dyDescent="0.45">
      <c r="A40" s="45" t="s">
        <v>35</v>
      </c>
      <c r="B40" s="17" t="s">
        <v>189</v>
      </c>
      <c r="C40" s="18" t="str">
        <f>IF(AA40&gt;"",HYPERLINK("https://americanwagyu.helicalco.com/portal/i/"&amp;AA40,AA40),"")</f>
        <v/>
      </c>
      <c r="D40" s="19" t="str">
        <f>IF(AB40&gt;"",HYPERLINK("https://awa.helicalco.com/public/i/"&amp;AB40,AB40),"")</f>
        <v>711FS493J</v>
      </c>
      <c r="E40" s="29" t="s">
        <v>191</v>
      </c>
      <c r="F40" s="20" t="s">
        <v>192</v>
      </c>
      <c r="G40" s="29" t="s">
        <v>29</v>
      </c>
      <c r="H40" s="29" t="s">
        <v>41</v>
      </c>
      <c r="I40" s="21"/>
      <c r="J40" s="31" t="s">
        <v>102</v>
      </c>
      <c r="K40" s="31" t="s">
        <v>64</v>
      </c>
      <c r="L40" s="31" t="s">
        <v>58</v>
      </c>
      <c r="M40" s="31" t="s">
        <v>58</v>
      </c>
      <c r="N40" s="23">
        <f>SUM(O40:V40)</f>
        <v>7404.1</v>
      </c>
      <c r="O40" s="24">
        <v>5300</v>
      </c>
      <c r="P40" s="25"/>
      <c r="Q40" s="24">
        <v>530</v>
      </c>
      <c r="R40" s="24"/>
      <c r="S40" s="24"/>
      <c r="T40" s="24"/>
      <c r="U40" s="25"/>
      <c r="V40" s="25">
        <f>(O40+P40+Q40+R40+S40)*0.27</f>
        <v>1574.1000000000001</v>
      </c>
      <c r="W40" s="27">
        <v>4.7724780701754392</v>
      </c>
      <c r="X40" s="30" t="s">
        <v>25</v>
      </c>
      <c r="Y40" s="30">
        <v>46462</v>
      </c>
      <c r="Z40" s="26" t="s">
        <v>428</v>
      </c>
      <c r="AA40" s="39" t="s">
        <v>25</v>
      </c>
      <c r="AB40" s="39" t="s">
        <v>190</v>
      </c>
    </row>
    <row r="41" spans="1:28" ht="16.25" customHeight="1" x14ac:dyDescent="0.45">
      <c r="A41" s="45" t="s">
        <v>35</v>
      </c>
      <c r="B41" s="17" t="s">
        <v>193</v>
      </c>
      <c r="C41" s="18" t="str">
        <f>IF(AA41&gt;"",HYPERLINK("https://americanwagyu.helicalco.com/portal/i/"&amp;AA41,AA41),"")</f>
        <v/>
      </c>
      <c r="D41" s="19" t="str">
        <f>IF(AB41&gt;"",HYPERLINK("https://awa.helicalco.com/public/i/"&amp;AB41,AB41),"")</f>
        <v>711F24V494M</v>
      </c>
      <c r="E41" s="29" t="s">
        <v>196</v>
      </c>
      <c r="F41" s="20" t="s">
        <v>195</v>
      </c>
      <c r="G41" s="29" t="s">
        <v>29</v>
      </c>
      <c r="H41" s="29" t="s">
        <v>41</v>
      </c>
      <c r="I41" s="21"/>
      <c r="J41" s="22" t="s">
        <v>39</v>
      </c>
      <c r="K41" s="22" t="s">
        <v>64</v>
      </c>
      <c r="L41" s="21" t="s">
        <v>58</v>
      </c>
      <c r="M41" s="21" t="s">
        <v>58</v>
      </c>
      <c r="N41" s="23">
        <f>SUM(O41:V41)</f>
        <v>4826</v>
      </c>
      <c r="O41" s="24">
        <v>3800</v>
      </c>
      <c r="P41" s="25"/>
      <c r="Q41" s="24"/>
      <c r="R41" s="24"/>
      <c r="S41" s="24"/>
      <c r="T41" s="24"/>
      <c r="U41" s="25"/>
      <c r="V41" s="25">
        <f>(O41+P41+Q41+R41+S41)*0.27</f>
        <v>1026</v>
      </c>
      <c r="W41" s="27">
        <v>2.0942982456140351</v>
      </c>
      <c r="X41" s="30" t="s">
        <v>25</v>
      </c>
      <c r="Y41" s="30">
        <v>46553</v>
      </c>
      <c r="Z41" s="26" t="s">
        <v>428</v>
      </c>
      <c r="AA41" s="39" t="s">
        <v>25</v>
      </c>
      <c r="AB41" s="39" t="s">
        <v>194</v>
      </c>
    </row>
    <row r="42" spans="1:28" ht="16.25" customHeight="1" x14ac:dyDescent="0.45">
      <c r="A42" s="45" t="s">
        <v>35</v>
      </c>
      <c r="B42" s="17" t="s">
        <v>294</v>
      </c>
      <c r="C42" s="18" t="str">
        <f>IF(AA42&gt;"",HYPERLINK("https://americanwagyu.helicalco.com/portal/i/"&amp;AA42,AA42),"")</f>
        <v>FB133985</v>
      </c>
      <c r="D42" s="19" t="str">
        <f>IF(AB42&gt;"",HYPERLINK("https://awa.helicalco.com/public/i/"&amp;AB42,AB42),"")</f>
        <v/>
      </c>
      <c r="E42" s="29" t="s">
        <v>389</v>
      </c>
      <c r="F42" s="20" t="s">
        <v>229</v>
      </c>
      <c r="G42" s="29" t="s">
        <v>29</v>
      </c>
      <c r="H42" s="29" t="s">
        <v>41</v>
      </c>
      <c r="I42" s="21"/>
      <c r="J42" s="22" t="s">
        <v>102</v>
      </c>
      <c r="K42" s="22">
        <v>3</v>
      </c>
      <c r="L42" s="21" t="s">
        <v>64</v>
      </c>
      <c r="M42" s="21" t="s">
        <v>64</v>
      </c>
      <c r="N42" s="23">
        <f>SUM(O42:V42)</f>
        <v>4464.8999999999996</v>
      </c>
      <c r="O42" s="24">
        <v>3300</v>
      </c>
      <c r="P42" s="25"/>
      <c r="Q42" s="24">
        <v>330</v>
      </c>
      <c r="R42" s="24"/>
      <c r="S42" s="24"/>
      <c r="T42" s="24"/>
      <c r="U42" s="25"/>
      <c r="V42" s="25">
        <f>(O42+P42+Q42+R42+S42)*0.23</f>
        <v>834.90000000000009</v>
      </c>
      <c r="W42" s="27">
        <v>2.0942982456140351</v>
      </c>
      <c r="X42" s="30" t="s">
        <v>25</v>
      </c>
      <c r="Y42" s="30">
        <v>46553</v>
      </c>
      <c r="Z42" s="26" t="s">
        <v>428</v>
      </c>
      <c r="AA42" s="39" t="s">
        <v>295</v>
      </c>
      <c r="AB42" s="39" t="s">
        <v>25</v>
      </c>
    </row>
    <row r="43" spans="1:28" ht="16.25" customHeight="1" x14ac:dyDescent="0.45">
      <c r="A43" s="45" t="s">
        <v>35</v>
      </c>
      <c r="B43" s="17" t="s">
        <v>312</v>
      </c>
      <c r="C43" s="18" t="str">
        <f>IF(AA43&gt;"",HYPERLINK("https://americanwagyu.helicalco.com/portal/i/"&amp;AA43,AA43),"")</f>
        <v>FB133987</v>
      </c>
      <c r="D43" s="19" t="str">
        <f>IF(AB43&gt;"",HYPERLINK("https://awa.helicalco.com/public/i/"&amp;AB43,AB43),"")</f>
        <v/>
      </c>
      <c r="E43" s="29" t="s">
        <v>315</v>
      </c>
      <c r="F43" s="20" t="s">
        <v>314</v>
      </c>
      <c r="G43" s="29" t="s">
        <v>29</v>
      </c>
      <c r="H43" s="29" t="s">
        <v>41</v>
      </c>
      <c r="I43" s="21"/>
      <c r="J43" s="31" t="s">
        <v>64</v>
      </c>
      <c r="K43" s="31" t="s">
        <v>64</v>
      </c>
      <c r="L43" s="31" t="s">
        <v>58</v>
      </c>
      <c r="M43" s="31" t="s">
        <v>58</v>
      </c>
      <c r="N43" s="23">
        <f>SUM(O43:V43)</f>
        <v>4375</v>
      </c>
      <c r="O43" s="24">
        <v>3500</v>
      </c>
      <c r="P43" s="25"/>
      <c r="Q43" s="24"/>
      <c r="R43" s="24"/>
      <c r="S43" s="24"/>
      <c r="T43" s="24"/>
      <c r="U43" s="25"/>
      <c r="V43" s="25">
        <f>(O43+P43+Q43+R43+S43)*0.25</f>
        <v>875</v>
      </c>
      <c r="W43" s="27">
        <v>4.7149122807017543</v>
      </c>
      <c r="X43" s="30">
        <v>46151</v>
      </c>
      <c r="Y43" s="30">
        <v>46493</v>
      </c>
      <c r="Z43" s="26" t="s">
        <v>428</v>
      </c>
      <c r="AA43" s="39" t="s">
        <v>313</v>
      </c>
      <c r="AB43" s="39" t="s">
        <v>25</v>
      </c>
    </row>
    <row r="44" spans="1:28" ht="16.25" customHeight="1" x14ac:dyDescent="0.45">
      <c r="A44" s="45" t="s">
        <v>35</v>
      </c>
      <c r="B44" s="17" t="s">
        <v>317</v>
      </c>
      <c r="C44" s="18" t="str">
        <f>IF(AA44&gt;"",HYPERLINK("https://americanwagyu.helicalco.com/portal/i/"&amp;AA44,AA44),"")</f>
        <v/>
      </c>
      <c r="D44" s="19" t="str">
        <f>IF(AB44&gt;"",HYPERLINK("https://awa.helicalco.com/public/i/"&amp;AB44,AB44),"")</f>
        <v>711F25W544N</v>
      </c>
      <c r="E44" s="29" t="s">
        <v>320</v>
      </c>
      <c r="F44" s="20" t="s">
        <v>319</v>
      </c>
      <c r="G44" s="29" t="s">
        <v>29</v>
      </c>
      <c r="H44" s="29" t="s">
        <v>41</v>
      </c>
      <c r="I44" s="21"/>
      <c r="J44" s="22"/>
      <c r="K44" s="22"/>
      <c r="L44" s="21"/>
      <c r="M44" s="21"/>
      <c r="N44" s="23">
        <f>SUM(O44:V44)</f>
        <v>4059</v>
      </c>
      <c r="O44" s="24">
        <v>3300</v>
      </c>
      <c r="P44" s="25"/>
      <c r="Q44" s="24"/>
      <c r="R44" s="24"/>
      <c r="S44" s="24"/>
      <c r="T44" s="24"/>
      <c r="U44" s="25"/>
      <c r="V44" s="25">
        <f>(O44+P44+Q44+R44+S44)*0.23</f>
        <v>759</v>
      </c>
      <c r="W44" s="27">
        <v>1.6803728070175439</v>
      </c>
      <c r="X44" s="30" t="s">
        <v>25</v>
      </c>
      <c r="Y44" s="30">
        <v>46462</v>
      </c>
      <c r="Z44" s="26" t="s">
        <v>426</v>
      </c>
      <c r="AA44" s="39" t="s">
        <v>25</v>
      </c>
      <c r="AB44" s="39" t="s">
        <v>318</v>
      </c>
    </row>
    <row r="45" spans="1:28" ht="16.25" customHeight="1" x14ac:dyDescent="0.45">
      <c r="A45" s="45" t="s">
        <v>35</v>
      </c>
      <c r="B45" s="17" t="s">
        <v>208</v>
      </c>
      <c r="C45" s="18" t="str">
        <f>IF(AA45&gt;"",HYPERLINK("https://americanwagyu.helicalco.com/portal/i/"&amp;AA45,AA45),"")</f>
        <v/>
      </c>
      <c r="D45" s="19" t="str">
        <f>IF(AB45&gt;"",HYPERLINK("https://awa.helicalco.com/public/i/"&amp;AB45,AB45),"")</f>
        <v>711F24V549M</v>
      </c>
      <c r="E45" s="29" t="s">
        <v>212</v>
      </c>
      <c r="F45" s="20" t="s">
        <v>210</v>
      </c>
      <c r="G45" s="29" t="s">
        <v>29</v>
      </c>
      <c r="H45" s="29" t="s">
        <v>41</v>
      </c>
      <c r="I45" s="21"/>
      <c r="J45" s="22" t="s">
        <v>39</v>
      </c>
      <c r="K45" s="22" t="s">
        <v>64</v>
      </c>
      <c r="L45" s="35" t="s">
        <v>211</v>
      </c>
      <c r="M45" s="21" t="s">
        <v>58</v>
      </c>
      <c r="N45" s="23">
        <f>SUM(O45:V45)</f>
        <v>4114.8</v>
      </c>
      <c r="O45" s="24">
        <v>3600</v>
      </c>
      <c r="P45" s="25"/>
      <c r="Q45" s="24"/>
      <c r="R45" s="24"/>
      <c r="S45" s="24">
        <f>(O45+Q45+R45+T45)*-0.1</f>
        <v>-360</v>
      </c>
      <c r="T45" s="24"/>
      <c r="U45" s="25"/>
      <c r="V45" s="25">
        <f>(O45+P45+Q45+R45+S45)*0.27</f>
        <v>874.80000000000007</v>
      </c>
      <c r="W45" s="27">
        <v>2.086074561403509</v>
      </c>
      <c r="X45" s="30" t="s">
        <v>25</v>
      </c>
      <c r="Y45" s="30">
        <v>46553</v>
      </c>
      <c r="Z45" s="26" t="s">
        <v>426</v>
      </c>
      <c r="AA45" s="39" t="s">
        <v>25</v>
      </c>
      <c r="AB45" s="39" t="s">
        <v>209</v>
      </c>
    </row>
    <row r="46" spans="1:28" ht="16.25" customHeight="1" x14ac:dyDescent="0.45">
      <c r="A46" s="45" t="s">
        <v>35</v>
      </c>
      <c r="B46" s="17" t="s">
        <v>321</v>
      </c>
      <c r="C46" s="18" t="str">
        <f>IF(AA46&gt;"",HYPERLINK("https://americanwagyu.helicalco.com/portal/i/"&amp;AA46,AA46),"")</f>
        <v/>
      </c>
      <c r="D46" s="19" t="str">
        <f>IF(AB46&gt;"",HYPERLINK("https://awa.helicalco.com/public/i/"&amp;AB46,AB46),"")</f>
        <v>711F24V553M</v>
      </c>
      <c r="E46" s="29" t="s">
        <v>323</v>
      </c>
      <c r="F46" s="20" t="s">
        <v>264</v>
      </c>
      <c r="G46" s="29" t="s">
        <v>29</v>
      </c>
      <c r="H46" s="29" t="s">
        <v>41</v>
      </c>
      <c r="I46" s="21"/>
      <c r="J46" s="22" t="s">
        <v>57</v>
      </c>
      <c r="K46" s="22" t="s">
        <v>64</v>
      </c>
      <c r="L46" s="21" t="s">
        <v>58</v>
      </c>
      <c r="M46" s="21" t="s">
        <v>58</v>
      </c>
      <c r="N46" s="23">
        <f>SUM(O46:V46)</f>
        <v>4512.5</v>
      </c>
      <c r="O46" s="24">
        <v>3800</v>
      </c>
      <c r="P46" s="25"/>
      <c r="Q46" s="24">
        <v>-190</v>
      </c>
      <c r="R46" s="24"/>
      <c r="S46" s="24"/>
      <c r="T46" s="24"/>
      <c r="U46" s="25"/>
      <c r="V46" s="25">
        <f>(O46+P46+Q46+R46+S46)*0.25</f>
        <v>902.5</v>
      </c>
      <c r="W46" s="27">
        <v>2.661732456140351</v>
      </c>
      <c r="X46" s="30">
        <v>46148</v>
      </c>
      <c r="Y46" s="30">
        <v>46462</v>
      </c>
      <c r="Z46" s="26" t="s">
        <v>428</v>
      </c>
      <c r="AA46" s="39" t="s">
        <v>25</v>
      </c>
      <c r="AB46" s="39" t="s">
        <v>322</v>
      </c>
    </row>
    <row r="47" spans="1:28" ht="16.25" customHeight="1" x14ac:dyDescent="0.45">
      <c r="A47" s="45" t="s">
        <v>35</v>
      </c>
      <c r="B47" s="17" t="s">
        <v>224</v>
      </c>
      <c r="C47" s="18" t="str">
        <f>IF(AA47&gt;"",HYPERLINK("https://americanwagyu.helicalco.com/portal/i/"&amp;AA47,AA47),"")</f>
        <v/>
      </c>
      <c r="D47" s="19" t="str">
        <f>IF(AB47&gt;"",HYPERLINK("https://awa.helicalco.com/public/i/"&amp;AB47,AB47),"")</f>
        <v>711F24V583M</v>
      </c>
      <c r="E47" s="29" t="s">
        <v>226</v>
      </c>
      <c r="F47" s="20" t="s">
        <v>184</v>
      </c>
      <c r="G47" s="29" t="s">
        <v>29</v>
      </c>
      <c r="H47" s="29" t="s">
        <v>41</v>
      </c>
      <c r="I47" s="21"/>
      <c r="J47" s="22" t="s">
        <v>39</v>
      </c>
      <c r="K47" s="22" t="s">
        <v>64</v>
      </c>
      <c r="L47" s="21" t="s">
        <v>58</v>
      </c>
      <c r="M47" s="21" t="s">
        <v>58</v>
      </c>
      <c r="N47" s="23">
        <f>SUM(O47:V47)</f>
        <v>4699</v>
      </c>
      <c r="O47" s="24">
        <v>3700</v>
      </c>
      <c r="P47" s="25"/>
      <c r="Q47" s="24"/>
      <c r="R47" s="24"/>
      <c r="S47" s="24"/>
      <c r="T47" s="24"/>
      <c r="U47" s="25"/>
      <c r="V47" s="25">
        <f>(O47+P47+Q47+R47+S47)*0.27</f>
        <v>999.00000000000011</v>
      </c>
      <c r="W47" s="27">
        <v>2.086074561403509</v>
      </c>
      <c r="X47" s="30" t="s">
        <v>25</v>
      </c>
      <c r="Y47" s="30">
        <v>46553</v>
      </c>
      <c r="Z47" s="26" t="s">
        <v>426</v>
      </c>
      <c r="AA47" s="39" t="s">
        <v>25</v>
      </c>
      <c r="AB47" s="39" t="s">
        <v>225</v>
      </c>
    </row>
    <row r="48" spans="1:28" ht="16.25" customHeight="1" x14ac:dyDescent="0.45">
      <c r="A48" s="45" t="s">
        <v>35</v>
      </c>
      <c r="B48" s="17" t="s">
        <v>327</v>
      </c>
      <c r="C48" s="18" t="str">
        <f>IF(AA48&gt;"",HYPERLINK("https://americanwagyu.helicalco.com/portal/i/"&amp;AA48,AA48),"")</f>
        <v/>
      </c>
      <c r="D48" s="19" t="str">
        <f>IF(AB48&gt;"",HYPERLINK("https://awa.helicalco.com/public/i/"&amp;AB48,AB48),"")</f>
        <v>711F25W588N</v>
      </c>
      <c r="E48" s="29" t="s">
        <v>330</v>
      </c>
      <c r="F48" s="20" t="s">
        <v>329</v>
      </c>
      <c r="G48" s="29" t="s">
        <v>29</v>
      </c>
      <c r="H48" s="29" t="s">
        <v>34</v>
      </c>
      <c r="I48" s="21"/>
      <c r="J48" s="22"/>
      <c r="K48" s="22"/>
      <c r="L48" s="21"/>
      <c r="M48" s="21"/>
      <c r="N48" s="23">
        <f>SUM(O48:V48)</f>
        <v>3547</v>
      </c>
      <c r="O48" s="24">
        <v>3300</v>
      </c>
      <c r="P48" s="25">
        <v>-150</v>
      </c>
      <c r="Q48" s="24"/>
      <c r="R48" s="24"/>
      <c r="S48" s="24"/>
      <c r="T48" s="24"/>
      <c r="U48" s="25">
        <v>-327.5</v>
      </c>
      <c r="V48" s="25">
        <f>(O48+P48+Q48+R48+S48)*0.23</f>
        <v>724.5</v>
      </c>
      <c r="W48" s="27">
        <v>1.6282894736842106</v>
      </c>
      <c r="X48" s="30" t="s">
        <v>25</v>
      </c>
      <c r="Y48" s="30">
        <v>46498</v>
      </c>
      <c r="Z48" s="26" t="s">
        <v>428</v>
      </c>
      <c r="AA48" s="39" t="s">
        <v>25</v>
      </c>
      <c r="AB48" s="39" t="s">
        <v>328</v>
      </c>
    </row>
    <row r="49" spans="1:28" ht="16.25" customHeight="1" x14ac:dyDescent="0.45">
      <c r="A49" s="45" t="s">
        <v>35</v>
      </c>
      <c r="B49" s="17" t="s">
        <v>227</v>
      </c>
      <c r="C49" s="18" t="str">
        <f>IF(AA49&gt;"",HYPERLINK("https://americanwagyu.helicalco.com/portal/i/"&amp;AA49,AA49),"")</f>
        <v>FB133989</v>
      </c>
      <c r="D49" s="19" t="str">
        <f>IF(AB49&gt;"",HYPERLINK("https://awa.helicalco.com/public/i/"&amp;AB49,AB49),"")</f>
        <v/>
      </c>
      <c r="E49" s="29" t="s">
        <v>396</v>
      </c>
      <c r="F49" s="20" t="s">
        <v>229</v>
      </c>
      <c r="G49" s="29" t="s">
        <v>29</v>
      </c>
      <c r="H49" s="29" t="s">
        <v>41</v>
      </c>
      <c r="I49" s="21"/>
      <c r="J49" s="22" t="s">
        <v>39</v>
      </c>
      <c r="K49" s="22">
        <v>3</v>
      </c>
      <c r="L49" s="21" t="s">
        <v>64</v>
      </c>
      <c r="M49" s="21" t="s">
        <v>64</v>
      </c>
      <c r="N49" s="23">
        <f>SUM(O49:V49)</f>
        <v>4191</v>
      </c>
      <c r="O49" s="24">
        <v>3300</v>
      </c>
      <c r="P49" s="25"/>
      <c r="Q49" s="24"/>
      <c r="R49" s="24"/>
      <c r="S49" s="24"/>
      <c r="T49" s="24"/>
      <c r="U49" s="25"/>
      <c r="V49" s="25">
        <f>(O49+P49+Q49+R49+S49)*0.27</f>
        <v>891.00000000000011</v>
      </c>
      <c r="W49" s="27">
        <v>2.086074561403509</v>
      </c>
      <c r="X49" s="30" t="s">
        <v>25</v>
      </c>
      <c r="Y49" s="30">
        <v>46463</v>
      </c>
      <c r="Z49" s="26" t="s">
        <v>426</v>
      </c>
      <c r="AA49" s="39" t="s">
        <v>228</v>
      </c>
      <c r="AB49" s="39" t="s">
        <v>25</v>
      </c>
    </row>
    <row r="50" spans="1:28" ht="16.25" customHeight="1" x14ac:dyDescent="0.45">
      <c r="A50" s="45" t="s">
        <v>35</v>
      </c>
      <c r="B50" s="17" t="s">
        <v>331</v>
      </c>
      <c r="C50" s="18" t="str">
        <f>IF(AA50&gt;"",HYPERLINK("https://americanwagyu.helicalco.com/portal/i/"&amp;AA50,AA50),"")</f>
        <v/>
      </c>
      <c r="D50" s="19" t="str">
        <f>IF(AB50&gt;"",HYPERLINK("https://awa.helicalco.com/public/i/"&amp;AB50,AB50),"")</f>
        <v>711F24V613M</v>
      </c>
      <c r="E50" s="29" t="s">
        <v>334</v>
      </c>
      <c r="F50" s="20" t="s">
        <v>333</v>
      </c>
      <c r="G50" s="29" t="s">
        <v>29</v>
      </c>
      <c r="H50" s="29" t="s">
        <v>41</v>
      </c>
      <c r="I50" s="21"/>
      <c r="J50" s="22" t="s">
        <v>102</v>
      </c>
      <c r="K50" s="22" t="s">
        <v>64</v>
      </c>
      <c r="L50" s="21" t="s">
        <v>58</v>
      </c>
      <c r="M50" s="21" t="s">
        <v>58</v>
      </c>
      <c r="N50" s="23">
        <f>SUM(O50:V50)</f>
        <v>4600.2</v>
      </c>
      <c r="O50" s="24">
        <v>3400</v>
      </c>
      <c r="P50" s="25"/>
      <c r="Q50" s="24">
        <v>340</v>
      </c>
      <c r="R50" s="24"/>
      <c r="S50" s="24"/>
      <c r="T50" s="24"/>
      <c r="U50" s="25"/>
      <c r="V50" s="25">
        <f>(O50+P50+Q50+R50+S50)*0.23</f>
        <v>860.2</v>
      </c>
      <c r="W50" s="27">
        <v>2.080592105263158</v>
      </c>
      <c r="X50" s="30" t="s">
        <v>25</v>
      </c>
      <c r="Y50" s="30">
        <v>46553</v>
      </c>
      <c r="Z50" s="26" t="s">
        <v>426</v>
      </c>
      <c r="AA50" s="39" t="s">
        <v>25</v>
      </c>
      <c r="AB50" s="39" t="s">
        <v>332</v>
      </c>
    </row>
    <row r="51" spans="1:28" ht="16.25" customHeight="1" x14ac:dyDescent="0.45">
      <c r="A51" s="45" t="s">
        <v>35</v>
      </c>
      <c r="B51" s="17" t="s">
        <v>235</v>
      </c>
      <c r="C51" s="18" t="str">
        <f>IF(AA51&gt;"",HYPERLINK("https://americanwagyu.helicalco.com/portal/i/"&amp;AA51,AA51),"")</f>
        <v/>
      </c>
      <c r="D51" s="19" t="str">
        <f>IF(AB51&gt;"",HYPERLINK("https://awa.helicalco.com/public/i/"&amp;AB51,AB51),"")</f>
        <v>711F24V629M</v>
      </c>
      <c r="E51" s="29" t="s">
        <v>238</v>
      </c>
      <c r="F51" s="20" t="s">
        <v>237</v>
      </c>
      <c r="G51" s="29" t="s">
        <v>29</v>
      </c>
      <c r="H51" s="29" t="s">
        <v>41</v>
      </c>
      <c r="I51" s="21"/>
      <c r="J51" s="22" t="s">
        <v>57</v>
      </c>
      <c r="K51" s="22" t="s">
        <v>64</v>
      </c>
      <c r="L51" s="21" t="s">
        <v>58</v>
      </c>
      <c r="M51" s="21" t="s">
        <v>58</v>
      </c>
      <c r="N51" s="23">
        <f>SUM(O51:V51)</f>
        <v>4584.7</v>
      </c>
      <c r="O51" s="24">
        <v>3800</v>
      </c>
      <c r="P51" s="25"/>
      <c r="Q51" s="24">
        <v>-190</v>
      </c>
      <c r="R51" s="24"/>
      <c r="S51" s="24"/>
      <c r="T51" s="24"/>
      <c r="U51" s="25"/>
      <c r="V51" s="25">
        <f>(O51+P51+Q51+R51+S51)*0.27</f>
        <v>974.7</v>
      </c>
      <c r="W51" s="27">
        <v>2.6206140350877196</v>
      </c>
      <c r="X51" s="30" t="s">
        <v>25</v>
      </c>
      <c r="Y51" s="30">
        <v>46553</v>
      </c>
      <c r="Z51" s="26" t="s">
        <v>428</v>
      </c>
      <c r="AA51" s="39" t="s">
        <v>25</v>
      </c>
      <c r="AB51" s="39" t="s">
        <v>236</v>
      </c>
    </row>
    <row r="52" spans="1:28" ht="16.25" customHeight="1" x14ac:dyDescent="0.45">
      <c r="A52" s="45" t="s">
        <v>35</v>
      </c>
      <c r="B52" s="17" t="s">
        <v>338</v>
      </c>
      <c r="C52" s="18" t="str">
        <f>IF(AA52&gt;"",HYPERLINK("https://americanwagyu.helicalco.com/portal/i/"&amp;AA52,AA52),"")</f>
        <v/>
      </c>
      <c r="D52" s="19" t="str">
        <f>IF(AB52&gt;"",HYPERLINK("https://awa.helicalco.com/public/i/"&amp;AB52,AB52),"")</f>
        <v>711F25W633N</v>
      </c>
      <c r="E52" s="29" t="s">
        <v>341</v>
      </c>
      <c r="F52" s="20" t="s">
        <v>340</v>
      </c>
      <c r="G52" s="29" t="s">
        <v>29</v>
      </c>
      <c r="H52" s="29" t="s">
        <v>41</v>
      </c>
      <c r="I52" s="21"/>
      <c r="J52" s="22"/>
      <c r="K52" s="22"/>
      <c r="L52" s="21"/>
      <c r="M52" s="21"/>
      <c r="N52" s="23">
        <f>SUM(O52:V52)</f>
        <v>4059</v>
      </c>
      <c r="O52" s="24">
        <v>3300</v>
      </c>
      <c r="P52" s="25"/>
      <c r="Q52" s="24"/>
      <c r="R52" s="24"/>
      <c r="S52" s="24"/>
      <c r="T52" s="24"/>
      <c r="U52" s="25"/>
      <c r="V52" s="25">
        <f>(O52+P52+Q52+R52+S52)*0.23</f>
        <v>759</v>
      </c>
      <c r="W52" s="27">
        <v>1.6940789473684212</v>
      </c>
      <c r="X52" s="30" t="s">
        <v>25</v>
      </c>
      <c r="Y52" s="30">
        <v>46462</v>
      </c>
      <c r="Z52" s="26" t="s">
        <v>426</v>
      </c>
      <c r="AA52" s="39" t="s">
        <v>25</v>
      </c>
      <c r="AB52" s="39" t="s">
        <v>339</v>
      </c>
    </row>
    <row r="53" spans="1:28" ht="16.25" customHeight="1" x14ac:dyDescent="0.45">
      <c r="A53" s="45" t="s">
        <v>35</v>
      </c>
      <c r="B53" s="17" t="s">
        <v>239</v>
      </c>
      <c r="C53" s="18" t="str">
        <f>IF(AA53&gt;"",HYPERLINK("https://americanwagyu.helicalco.com/portal/i/"&amp;AA53,AA53),"")</f>
        <v>FB133992</v>
      </c>
      <c r="D53" s="19" t="str">
        <f>IF(AB53&gt;"",HYPERLINK("https://awa.helicalco.com/public/i/"&amp;AB53,AB53),"")</f>
        <v/>
      </c>
      <c r="E53" s="29" t="s">
        <v>395</v>
      </c>
      <c r="F53" s="20" t="s">
        <v>241</v>
      </c>
      <c r="G53" s="29" t="s">
        <v>29</v>
      </c>
      <c r="H53" s="29" t="s">
        <v>41</v>
      </c>
      <c r="I53" s="21"/>
      <c r="J53" s="22" t="s">
        <v>39</v>
      </c>
      <c r="K53" s="22">
        <v>7</v>
      </c>
      <c r="L53" s="21" t="s">
        <v>64</v>
      </c>
      <c r="M53" s="21" t="s">
        <v>64</v>
      </c>
      <c r="N53" s="23">
        <f>SUM(O53:V53)</f>
        <v>4394.2</v>
      </c>
      <c r="O53" s="24">
        <v>3300</v>
      </c>
      <c r="P53" s="25"/>
      <c r="Q53" s="24"/>
      <c r="R53" s="24">
        <v>160</v>
      </c>
      <c r="S53" s="24"/>
      <c r="T53" s="24"/>
      <c r="U53" s="25"/>
      <c r="V53" s="25">
        <f>(O53+P53+Q53+R53+S53)*0.27</f>
        <v>934.2</v>
      </c>
      <c r="W53" s="27">
        <v>2.0723684210526314</v>
      </c>
      <c r="X53" s="30" t="s">
        <v>25</v>
      </c>
      <c r="Y53" s="30">
        <v>46463</v>
      </c>
      <c r="Z53" s="26" t="s">
        <v>426</v>
      </c>
      <c r="AA53" s="39" t="s">
        <v>240</v>
      </c>
      <c r="AB53" s="39" t="s">
        <v>25</v>
      </c>
    </row>
    <row r="54" spans="1:28" ht="16.25" customHeight="1" x14ac:dyDescent="0.45">
      <c r="A54" s="45" t="s">
        <v>35</v>
      </c>
      <c r="B54" s="17" t="s">
        <v>342</v>
      </c>
      <c r="C54" s="18" t="str">
        <f>IF(AA54&gt;"",HYPERLINK("https://americanwagyu.helicalco.com/portal/i/"&amp;AA54,AA54),"")</f>
        <v/>
      </c>
      <c r="D54" s="19" t="str">
        <f>IF(AB54&gt;"",HYPERLINK("https://awa.helicalco.com/public/i/"&amp;AB54,AB54),"")</f>
        <v>711F25W644N</v>
      </c>
      <c r="E54" s="29" t="s">
        <v>345</v>
      </c>
      <c r="F54" s="20" t="s">
        <v>344</v>
      </c>
      <c r="G54" s="29" t="s">
        <v>29</v>
      </c>
      <c r="H54" s="29" t="s">
        <v>41</v>
      </c>
      <c r="I54" s="21"/>
      <c r="J54" s="22"/>
      <c r="K54" s="22"/>
      <c r="L54" s="21"/>
      <c r="M54" s="21"/>
      <c r="N54" s="23">
        <f>SUM(O54:V54)</f>
        <v>4059</v>
      </c>
      <c r="O54" s="24">
        <v>3300</v>
      </c>
      <c r="P54" s="25"/>
      <c r="Q54" s="24"/>
      <c r="R54" s="24"/>
      <c r="S54" s="24"/>
      <c r="T54" s="24"/>
      <c r="U54" s="25"/>
      <c r="V54" s="25">
        <f>(O54+P54+Q54+R54+S54)*0.23</f>
        <v>759</v>
      </c>
      <c r="W54" s="27">
        <v>1.6831140350877194</v>
      </c>
      <c r="X54" s="30" t="s">
        <v>25</v>
      </c>
      <c r="Y54" s="30">
        <v>46462</v>
      </c>
      <c r="Z54" s="26" t="s">
        <v>426</v>
      </c>
      <c r="AA54" s="39" t="s">
        <v>25</v>
      </c>
      <c r="AB54" s="39" t="s">
        <v>343</v>
      </c>
    </row>
    <row r="55" spans="1:28" ht="15.75" x14ac:dyDescent="0.45">
      <c r="A55" s="45" t="s">
        <v>35</v>
      </c>
      <c r="B55" s="17" t="s">
        <v>242</v>
      </c>
      <c r="C55" s="18" t="str">
        <f>IF(AA55&gt;"",HYPERLINK("https://americanwagyu.helicalco.com/portal/i/"&amp;AA55,AA55),"")</f>
        <v/>
      </c>
      <c r="D55" s="19" t="str">
        <f>IF(AB55&gt;"",HYPERLINK("https://awa.helicalco.com/public/i/"&amp;AB55,AB55),"")</f>
        <v>711F24V651M</v>
      </c>
      <c r="E55" s="29" t="s">
        <v>244</v>
      </c>
      <c r="F55" s="20" t="s">
        <v>143</v>
      </c>
      <c r="G55" s="29" t="s">
        <v>29</v>
      </c>
      <c r="H55" s="29" t="s">
        <v>41</v>
      </c>
      <c r="I55" s="21"/>
      <c r="J55" s="22" t="s">
        <v>102</v>
      </c>
      <c r="K55" s="22" t="s">
        <v>64</v>
      </c>
      <c r="L55" s="28" t="s">
        <v>95</v>
      </c>
      <c r="M55" s="21" t="s">
        <v>58</v>
      </c>
      <c r="N55" s="23">
        <f>SUM(O55:V55)</f>
        <v>4358.6400000000003</v>
      </c>
      <c r="O55" s="24">
        <v>3900</v>
      </c>
      <c r="P55" s="25"/>
      <c r="Q55" s="24">
        <v>390</v>
      </c>
      <c r="R55" s="24"/>
      <c r="S55" s="24">
        <f>(O55+Q55+R55+T55)*-0.2</f>
        <v>-858</v>
      </c>
      <c r="T55" s="24"/>
      <c r="U55" s="25"/>
      <c r="V55" s="25">
        <f>(O55+P55+Q55+R55+S55)*0.27</f>
        <v>926.6400000000001</v>
      </c>
      <c r="W55" s="27">
        <v>2.0723684210526314</v>
      </c>
      <c r="X55" s="30" t="s">
        <v>25</v>
      </c>
      <c r="Y55" s="30">
        <v>46462</v>
      </c>
      <c r="Z55" s="26" t="s">
        <v>426</v>
      </c>
      <c r="AA55" s="39" t="s">
        <v>25</v>
      </c>
      <c r="AB55" s="39" t="s">
        <v>243</v>
      </c>
    </row>
    <row r="56" spans="1:28" ht="16.25" customHeight="1" x14ac:dyDescent="0.45">
      <c r="A56" s="45" t="s">
        <v>35</v>
      </c>
      <c r="B56" s="17" t="s">
        <v>245</v>
      </c>
      <c r="C56" s="18" t="str">
        <f>IF(AA56&gt;"",HYPERLINK("https://americanwagyu.helicalco.com/portal/i/"&amp;AA56,AA56),"")</f>
        <v/>
      </c>
      <c r="D56" s="19" t="str">
        <f>IF(AB56&gt;"",HYPERLINK("https://awa.helicalco.com/public/i/"&amp;AB56,AB56),"")</f>
        <v>711F24V655M</v>
      </c>
      <c r="E56" s="29" t="s">
        <v>248</v>
      </c>
      <c r="F56" s="20" t="s">
        <v>247</v>
      </c>
      <c r="G56" s="29" t="s">
        <v>29</v>
      </c>
      <c r="H56" s="29" t="s">
        <v>41</v>
      </c>
      <c r="I56" s="21"/>
      <c r="J56" s="22" t="s">
        <v>39</v>
      </c>
      <c r="K56" s="22" t="s">
        <v>64</v>
      </c>
      <c r="L56" s="28" t="s">
        <v>95</v>
      </c>
      <c r="M56" s="21" t="s">
        <v>58</v>
      </c>
      <c r="N56" s="23">
        <f>SUM(O56:V56)</f>
        <v>3759.2</v>
      </c>
      <c r="O56" s="24">
        <v>3700</v>
      </c>
      <c r="P56" s="25"/>
      <c r="Q56" s="24"/>
      <c r="R56" s="24"/>
      <c r="S56" s="24">
        <f>(O56+Q56+R56+T56)*-0.2</f>
        <v>-740</v>
      </c>
      <c r="T56" s="24"/>
      <c r="U56" s="25"/>
      <c r="V56" s="25">
        <f>(O56+P56+Q56+R56+S56)*0.27</f>
        <v>799.2</v>
      </c>
      <c r="W56" s="27">
        <v>2.0696271929824563</v>
      </c>
      <c r="X56" s="30" t="s">
        <v>25</v>
      </c>
      <c r="Y56" s="30">
        <v>46463</v>
      </c>
      <c r="Z56" s="26" t="s">
        <v>428</v>
      </c>
      <c r="AA56" s="39" t="s">
        <v>25</v>
      </c>
      <c r="AB56" s="39" t="s">
        <v>246</v>
      </c>
    </row>
    <row r="57" spans="1:28" ht="16.25" customHeight="1" x14ac:dyDescent="0.45">
      <c r="A57" s="45" t="s">
        <v>35</v>
      </c>
      <c r="B57" s="17" t="s">
        <v>259</v>
      </c>
      <c r="C57" s="18" t="str">
        <f>IF(AA57&gt;"",HYPERLINK("https://americanwagyu.helicalco.com/portal/i/"&amp;AA57,AA57),"")</f>
        <v/>
      </c>
      <c r="D57" s="19" t="str">
        <f>IF(AB57&gt;"",HYPERLINK("https://awa.helicalco.com/public/i/"&amp;AB57,AB57),"")</f>
        <v>711F24V672M</v>
      </c>
      <c r="E57" s="29" t="s">
        <v>261</v>
      </c>
      <c r="F57" s="20" t="s">
        <v>143</v>
      </c>
      <c r="G57" s="29" t="s">
        <v>29</v>
      </c>
      <c r="H57" s="29" t="s">
        <v>41</v>
      </c>
      <c r="I57" s="21"/>
      <c r="J57" s="22" t="s">
        <v>102</v>
      </c>
      <c r="K57" s="22" t="s">
        <v>64</v>
      </c>
      <c r="L57" s="28" t="s">
        <v>95</v>
      </c>
      <c r="M57" s="28" t="s">
        <v>59</v>
      </c>
      <c r="N57" s="23">
        <f>SUM(O57:V57)</f>
        <v>4086.2249999999999</v>
      </c>
      <c r="O57" s="24">
        <v>3900</v>
      </c>
      <c r="P57" s="25"/>
      <c r="Q57" s="24">
        <v>390</v>
      </c>
      <c r="R57" s="24"/>
      <c r="S57" s="24">
        <f>(O57+Q57+R57+T57)*-0.25</f>
        <v>-1072.5</v>
      </c>
      <c r="T57" s="24"/>
      <c r="U57" s="25"/>
      <c r="V57" s="25">
        <f>(O57+P57+Q57+R57+S57)*0.27</f>
        <v>868.72500000000002</v>
      </c>
      <c r="W57" s="27">
        <v>2.0696271929824563</v>
      </c>
      <c r="X57" s="30" t="s">
        <v>25</v>
      </c>
      <c r="Y57" s="30">
        <v>46553</v>
      </c>
      <c r="Z57" s="26" t="s">
        <v>426</v>
      </c>
      <c r="AA57" s="39" t="s">
        <v>25</v>
      </c>
      <c r="AB57" s="39" t="s">
        <v>260</v>
      </c>
    </row>
    <row r="58" spans="1:28" ht="16.25" customHeight="1" x14ac:dyDescent="0.45">
      <c r="A58" s="45" t="s">
        <v>35</v>
      </c>
      <c r="B58" s="17" t="s">
        <v>262</v>
      </c>
      <c r="C58" s="18" t="str">
        <f>IF(AA58&gt;"",HYPERLINK("https://americanwagyu.helicalco.com/portal/i/"&amp;AA58,AA58),"")</f>
        <v/>
      </c>
      <c r="D58" s="19" t="str">
        <f>IF(AB58&gt;"",HYPERLINK("https://awa.helicalco.com/public/i/"&amp;AB58,AB58),"")</f>
        <v>711F24V687M</v>
      </c>
      <c r="E58" s="29" t="s">
        <v>265</v>
      </c>
      <c r="F58" s="20" t="s">
        <v>264</v>
      </c>
      <c r="G58" s="29" t="s">
        <v>29</v>
      </c>
      <c r="H58" s="29" t="s">
        <v>41</v>
      </c>
      <c r="I58" s="21"/>
      <c r="J58" s="22" t="s">
        <v>57</v>
      </c>
      <c r="K58" s="22" t="s">
        <v>64</v>
      </c>
      <c r="L58" s="28" t="s">
        <v>95</v>
      </c>
      <c r="M58" s="21" t="s">
        <v>58</v>
      </c>
      <c r="N58" s="23">
        <f>SUM(O58:V58)</f>
        <v>4343.3999999999996</v>
      </c>
      <c r="O58" s="24">
        <v>4500</v>
      </c>
      <c r="P58" s="25"/>
      <c r="Q58" s="24">
        <v>-225</v>
      </c>
      <c r="R58" s="24"/>
      <c r="S58" s="24">
        <f>(O58+Q58+R58+T58)*-0.2</f>
        <v>-855</v>
      </c>
      <c r="T58" s="24"/>
      <c r="U58" s="25"/>
      <c r="V58" s="25">
        <f>(O58+P58+Q58+R58+S58)*0.27</f>
        <v>923.40000000000009</v>
      </c>
      <c r="W58" s="27">
        <v>2.6836622807017547</v>
      </c>
      <c r="X58" s="30" t="s">
        <v>25</v>
      </c>
      <c r="Y58" s="30">
        <v>46553</v>
      </c>
      <c r="Z58" s="26" t="s">
        <v>428</v>
      </c>
      <c r="AA58" s="39" t="s">
        <v>25</v>
      </c>
      <c r="AB58" s="39" t="s">
        <v>263</v>
      </c>
    </row>
    <row r="59" spans="1:28" ht="16.25" customHeight="1" x14ac:dyDescent="0.45">
      <c r="A59" s="45" t="s">
        <v>35</v>
      </c>
      <c r="B59" s="17" t="s">
        <v>346</v>
      </c>
      <c r="C59" s="18" t="str">
        <f>IF(AA59&gt;"",HYPERLINK("https://americanwagyu.helicalco.com/portal/i/"&amp;AA59,AA59),"")</f>
        <v/>
      </c>
      <c r="D59" s="19" t="str">
        <f>IF(AB59&gt;"",HYPERLINK("https://awa.helicalco.com/public/i/"&amp;AB59,AB59),"")</f>
        <v>711F25W755N</v>
      </c>
      <c r="E59" s="29" t="s">
        <v>349</v>
      </c>
      <c r="F59" s="20" t="s">
        <v>348</v>
      </c>
      <c r="G59" s="29" t="s">
        <v>29</v>
      </c>
      <c r="H59" s="29" t="s">
        <v>41</v>
      </c>
      <c r="I59" s="21"/>
      <c r="J59" s="22"/>
      <c r="K59" s="22"/>
      <c r="L59" s="21"/>
      <c r="M59" s="21"/>
      <c r="N59" s="23">
        <f>SUM(O59:V59)</f>
        <v>4059</v>
      </c>
      <c r="O59" s="24">
        <v>3300</v>
      </c>
      <c r="P59" s="25"/>
      <c r="Q59" s="24"/>
      <c r="R59" s="24"/>
      <c r="S59" s="24"/>
      <c r="T59" s="24"/>
      <c r="U59" s="25"/>
      <c r="V59" s="25">
        <f>(O59+P59+Q59+R59+S59)*0.23</f>
        <v>759</v>
      </c>
      <c r="W59" s="27">
        <v>1.6858552631578947</v>
      </c>
      <c r="X59" s="30" t="s">
        <v>25</v>
      </c>
      <c r="Y59" s="30">
        <v>46463</v>
      </c>
      <c r="Z59" s="26" t="s">
        <v>428</v>
      </c>
      <c r="AA59" s="39" t="s">
        <v>25</v>
      </c>
      <c r="AB59" s="39" t="s">
        <v>347</v>
      </c>
    </row>
    <row r="60" spans="1:28" ht="16.25" customHeight="1" x14ac:dyDescent="0.45">
      <c r="A60" s="45" t="s">
        <v>35</v>
      </c>
      <c r="B60" s="17" t="s">
        <v>350</v>
      </c>
      <c r="C60" s="18" t="str">
        <f>IF(AA60&gt;"",HYPERLINK("https://americanwagyu.helicalco.com/portal/i/"&amp;AA60,AA60),"")</f>
        <v/>
      </c>
      <c r="D60" s="19" t="str">
        <f>IF(AB60&gt;"",HYPERLINK("https://awa.helicalco.com/public/i/"&amp;AB60,AB60),"")</f>
        <v>711F25W811N</v>
      </c>
      <c r="E60" s="29" t="s">
        <v>353</v>
      </c>
      <c r="F60" s="20" t="s">
        <v>352</v>
      </c>
      <c r="G60" s="29" t="s">
        <v>29</v>
      </c>
      <c r="H60" s="29" t="s">
        <v>41</v>
      </c>
      <c r="I60" s="21"/>
      <c r="J60" s="22"/>
      <c r="K60" s="22"/>
      <c r="L60" s="21"/>
      <c r="M60" s="21"/>
      <c r="N60" s="23">
        <f>SUM(O60:V60)</f>
        <v>4059</v>
      </c>
      <c r="O60" s="24">
        <v>3300</v>
      </c>
      <c r="P60" s="25"/>
      <c r="Q60" s="24"/>
      <c r="R60" s="24"/>
      <c r="S60" s="24"/>
      <c r="T60" s="24"/>
      <c r="U60" s="25"/>
      <c r="V60" s="25">
        <f>(O60+P60+Q60+R60+S60)*0.23</f>
        <v>759</v>
      </c>
      <c r="W60" s="27">
        <v>1.6831140350877194</v>
      </c>
      <c r="X60" s="30" t="s">
        <v>25</v>
      </c>
      <c r="Y60" s="30">
        <v>46553</v>
      </c>
      <c r="Z60" s="26" t="s">
        <v>428</v>
      </c>
      <c r="AA60" s="39" t="s">
        <v>25</v>
      </c>
      <c r="AB60" s="39" t="s">
        <v>351</v>
      </c>
    </row>
    <row r="61" spans="1:28" ht="16.25" customHeight="1" x14ac:dyDescent="0.45">
      <c r="A61" s="45" t="s">
        <v>35</v>
      </c>
      <c r="B61" s="17" t="s">
        <v>354</v>
      </c>
      <c r="C61" s="18" t="str">
        <f>IF(AA61&gt;"",HYPERLINK("https://americanwagyu.helicalco.com/portal/i/"&amp;AA61,AA61),"")</f>
        <v/>
      </c>
      <c r="D61" s="19" t="str">
        <f>IF(AB61&gt;"",HYPERLINK("https://awa.helicalco.com/public/i/"&amp;AB61,AB61),"")</f>
        <v>711F24V820M</v>
      </c>
      <c r="E61" s="29" t="s">
        <v>356</v>
      </c>
      <c r="F61" s="20" t="s">
        <v>237</v>
      </c>
      <c r="G61" s="29" t="s">
        <v>29</v>
      </c>
      <c r="H61" s="29" t="s">
        <v>41</v>
      </c>
      <c r="I61" s="21"/>
      <c r="J61" s="22" t="s">
        <v>57</v>
      </c>
      <c r="K61" s="22" t="s">
        <v>64</v>
      </c>
      <c r="L61" s="21" t="s">
        <v>58</v>
      </c>
      <c r="M61" s="21" t="s">
        <v>58</v>
      </c>
      <c r="N61" s="23">
        <f>SUM(O61:V61)</f>
        <v>4440.3</v>
      </c>
      <c r="O61" s="24">
        <v>3800</v>
      </c>
      <c r="P61" s="25"/>
      <c r="Q61" s="24">
        <v>-190</v>
      </c>
      <c r="R61" s="24"/>
      <c r="S61" s="24"/>
      <c r="T61" s="24"/>
      <c r="U61" s="25"/>
      <c r="V61" s="25">
        <f>(O61+P61+Q61+R61+S61)*0.23</f>
        <v>830.30000000000007</v>
      </c>
      <c r="W61" s="27">
        <v>2.036732456140351</v>
      </c>
      <c r="X61" s="30" t="s">
        <v>25</v>
      </c>
      <c r="Y61" s="30">
        <v>46469</v>
      </c>
      <c r="Z61" s="26" t="s">
        <v>428</v>
      </c>
      <c r="AA61" s="39" t="s">
        <v>25</v>
      </c>
      <c r="AB61" s="39" t="s">
        <v>355</v>
      </c>
    </row>
    <row r="62" spans="1:28" ht="16.25" customHeight="1" x14ac:dyDescent="0.45">
      <c r="A62" s="45" t="s">
        <v>35</v>
      </c>
      <c r="B62" s="17" t="s">
        <v>275</v>
      </c>
      <c r="C62" s="18" t="str">
        <f>IF(AA62&gt;"",HYPERLINK("https://americanwagyu.helicalco.com/portal/i/"&amp;AA62,AA62),"")</f>
        <v/>
      </c>
      <c r="D62" s="19" t="str">
        <f>IF(AB62&gt;"",HYPERLINK("https://awa.helicalco.com/public/i/"&amp;AB62,AB62),"")</f>
        <v>711F22T822K</v>
      </c>
      <c r="E62" s="29" t="s">
        <v>277</v>
      </c>
      <c r="F62" s="20" t="s">
        <v>278</v>
      </c>
      <c r="G62" s="29" t="s">
        <v>29</v>
      </c>
      <c r="H62" s="29" t="s">
        <v>41</v>
      </c>
      <c r="I62" s="21"/>
      <c r="J62" s="31" t="s">
        <v>102</v>
      </c>
      <c r="K62" s="31" t="s">
        <v>64</v>
      </c>
      <c r="L62" s="31" t="s">
        <v>58</v>
      </c>
      <c r="M62" s="31" t="s">
        <v>58</v>
      </c>
      <c r="N62" s="23">
        <f>SUM(O62:V62)</f>
        <v>8102.6</v>
      </c>
      <c r="O62" s="24">
        <v>5800</v>
      </c>
      <c r="P62" s="25"/>
      <c r="Q62" s="24">
        <v>580</v>
      </c>
      <c r="R62" s="24"/>
      <c r="S62" s="24"/>
      <c r="T62" s="24"/>
      <c r="U62" s="25"/>
      <c r="V62" s="25">
        <f>(O62+P62+Q62+R62+S62)*0.27</f>
        <v>1722.6000000000001</v>
      </c>
      <c r="W62" s="27">
        <v>4.4243421052631584</v>
      </c>
      <c r="X62" s="30">
        <v>46043</v>
      </c>
      <c r="Y62" s="30">
        <v>46463</v>
      </c>
      <c r="Z62" s="26" t="s">
        <v>428</v>
      </c>
      <c r="AA62" s="39" t="s">
        <v>25</v>
      </c>
      <c r="AB62" s="39" t="s">
        <v>276</v>
      </c>
    </row>
    <row r="63" spans="1:28" ht="16.25" customHeight="1" x14ac:dyDescent="0.45">
      <c r="A63" s="45" t="s">
        <v>35</v>
      </c>
      <c r="B63" s="17" t="s">
        <v>357</v>
      </c>
      <c r="C63" s="18" t="str">
        <f>IF(AA63&gt;"",HYPERLINK("https://americanwagyu.helicalco.com/portal/i/"&amp;AA63,AA63),"")</f>
        <v/>
      </c>
      <c r="D63" s="19" t="str">
        <f>IF(AB63&gt;"",HYPERLINK("https://awa.helicalco.com/public/i/"&amp;AB63,AB63),"")</f>
        <v>711F25W833N</v>
      </c>
      <c r="E63" s="29" t="s">
        <v>360</v>
      </c>
      <c r="F63" s="20" t="s">
        <v>359</v>
      </c>
      <c r="G63" s="29" t="s">
        <v>29</v>
      </c>
      <c r="H63" s="29" t="s">
        <v>41</v>
      </c>
      <c r="I63" s="21"/>
      <c r="J63" s="22" t="s">
        <v>39</v>
      </c>
      <c r="K63" s="22" t="s">
        <v>64</v>
      </c>
      <c r="L63" s="21" t="s">
        <v>58</v>
      </c>
      <c r="M63" s="21" t="s">
        <v>58</v>
      </c>
      <c r="N63" s="23">
        <f>SUM(O63:V63)</f>
        <v>3716.5</v>
      </c>
      <c r="O63" s="24">
        <v>3300</v>
      </c>
      <c r="P63" s="25"/>
      <c r="Q63" s="24"/>
      <c r="R63" s="24"/>
      <c r="S63" s="24"/>
      <c r="T63" s="24"/>
      <c r="U63" s="25">
        <v>-342.5</v>
      </c>
      <c r="V63" s="25">
        <f>(O63+P63+Q63+R63+S63)*0.23</f>
        <v>759</v>
      </c>
      <c r="W63" s="27">
        <v>1.6282894736842106</v>
      </c>
      <c r="X63" s="30" t="s">
        <v>25</v>
      </c>
      <c r="Y63" s="30">
        <v>46463</v>
      </c>
      <c r="Z63" s="26" t="s">
        <v>428</v>
      </c>
      <c r="AA63" s="39" t="s">
        <v>25</v>
      </c>
      <c r="AB63" s="39" t="s">
        <v>358</v>
      </c>
    </row>
    <row r="64" spans="1:28" ht="16.25" customHeight="1" x14ac:dyDescent="0.45">
      <c r="A64" s="45" t="s">
        <v>35</v>
      </c>
      <c r="B64" s="17" t="s">
        <v>279</v>
      </c>
      <c r="C64" s="18" t="str">
        <f>IF(AA64&gt;"",HYPERLINK("https://americanwagyu.helicalco.com/portal/i/"&amp;AA64,AA64),"")</f>
        <v/>
      </c>
      <c r="D64" s="19" t="str">
        <f>IF(AB64&gt;"",HYPERLINK("https://awa.helicalco.com/public/i/"&amp;AB64,AB64),"")</f>
        <v>711F22T837K</v>
      </c>
      <c r="E64" s="29" t="s">
        <v>281</v>
      </c>
      <c r="F64" s="20" t="s">
        <v>282</v>
      </c>
      <c r="G64" s="29" t="s">
        <v>29</v>
      </c>
      <c r="H64" s="29" t="s">
        <v>41</v>
      </c>
      <c r="I64" s="21"/>
      <c r="J64" s="31" t="s">
        <v>102</v>
      </c>
      <c r="K64" s="31" t="s">
        <v>64</v>
      </c>
      <c r="L64" s="31" t="s">
        <v>58</v>
      </c>
      <c r="M64" s="31" t="s">
        <v>58</v>
      </c>
      <c r="N64" s="23">
        <f>SUM(O64:V64)</f>
        <v>8731.7999999999993</v>
      </c>
      <c r="O64" s="24">
        <v>6300</v>
      </c>
      <c r="P64" s="25"/>
      <c r="Q64" s="24">
        <v>630</v>
      </c>
      <c r="R64" s="24"/>
      <c r="S64" s="24"/>
      <c r="T64" s="24"/>
      <c r="U64" s="25"/>
      <c r="V64" s="25">
        <f>(O64+P64+Q64+R64+S64)*0.26</f>
        <v>1801.8</v>
      </c>
      <c r="W64" s="27">
        <v>4.6189692982456139</v>
      </c>
      <c r="X64" s="30">
        <v>46047</v>
      </c>
      <c r="Y64" s="30">
        <v>46463</v>
      </c>
      <c r="Z64" s="26" t="s">
        <v>426</v>
      </c>
      <c r="AA64" s="39" t="s">
        <v>25</v>
      </c>
      <c r="AB64" s="39" t="s">
        <v>280</v>
      </c>
    </row>
    <row r="65" spans="1:28" ht="16.25" customHeight="1" x14ac:dyDescent="0.45">
      <c r="A65" s="45" t="s">
        <v>35</v>
      </c>
      <c r="B65" s="17" t="s">
        <v>283</v>
      </c>
      <c r="C65" s="18" t="str">
        <f>IF(AA65&gt;"",HYPERLINK("https://americanwagyu.helicalco.com/portal/i/"&amp;AA65,AA65),"")</f>
        <v/>
      </c>
      <c r="D65" s="19" t="str">
        <f>IF(AB65&gt;"",HYPERLINK("https://awa.helicalco.com/public/i/"&amp;AB65,AB65),"")</f>
        <v>711F23U846L</v>
      </c>
      <c r="E65" s="29" t="s">
        <v>285</v>
      </c>
      <c r="F65" s="20" t="s">
        <v>286</v>
      </c>
      <c r="G65" s="29" t="s">
        <v>29</v>
      </c>
      <c r="H65" s="29" t="s">
        <v>41</v>
      </c>
      <c r="I65" s="21"/>
      <c r="J65" s="22" t="s">
        <v>39</v>
      </c>
      <c r="K65" s="22" t="s">
        <v>64</v>
      </c>
      <c r="L65" s="21" t="s">
        <v>58</v>
      </c>
      <c r="M65" s="21" t="s">
        <v>58</v>
      </c>
      <c r="N65" s="23">
        <f>SUM(O65:V65)</f>
        <v>7366</v>
      </c>
      <c r="O65" s="24">
        <v>5800</v>
      </c>
      <c r="P65" s="25"/>
      <c r="Q65" s="24"/>
      <c r="R65" s="24"/>
      <c r="S65" s="24"/>
      <c r="T65" s="24"/>
      <c r="U65" s="25"/>
      <c r="V65" s="25">
        <f>(O65+P65+Q65+R65+S65)*0.27</f>
        <v>1566</v>
      </c>
      <c r="W65" s="27">
        <v>3.6074561403508771</v>
      </c>
      <c r="X65" s="30">
        <v>46041</v>
      </c>
      <c r="Y65" s="30">
        <v>46463</v>
      </c>
      <c r="Z65" s="26" t="s">
        <v>427</v>
      </c>
      <c r="AA65" s="39" t="s">
        <v>25</v>
      </c>
      <c r="AB65" s="39" t="s">
        <v>284</v>
      </c>
    </row>
    <row r="66" spans="1:28" ht="16.25" customHeight="1" x14ac:dyDescent="0.45">
      <c r="A66" s="45" t="s">
        <v>35</v>
      </c>
      <c r="B66" s="17" t="s">
        <v>287</v>
      </c>
      <c r="C66" s="18" t="str">
        <f>IF(AA66&gt;"",HYPERLINK("https://americanwagyu.helicalco.com/portal/i/"&amp;AA66,AA66),"")</f>
        <v/>
      </c>
      <c r="D66" s="19" t="str">
        <f>IF(AB66&gt;"",HYPERLINK("https://awa.helicalco.com/public/i/"&amp;AB66,AB66),"")</f>
        <v>711F24V850M</v>
      </c>
      <c r="E66" s="29" t="s">
        <v>290</v>
      </c>
      <c r="F66" s="20" t="s">
        <v>289</v>
      </c>
      <c r="G66" s="29" t="s">
        <v>29</v>
      </c>
      <c r="H66" s="29" t="s">
        <v>41</v>
      </c>
      <c r="I66" s="21"/>
      <c r="J66" s="22" t="s">
        <v>57</v>
      </c>
      <c r="K66" s="22" t="s">
        <v>64</v>
      </c>
      <c r="L66" s="21" t="s">
        <v>58</v>
      </c>
      <c r="M66" s="21" t="s">
        <v>58</v>
      </c>
      <c r="N66" s="23">
        <f>SUM(O66:V66)</f>
        <v>4705.3500000000004</v>
      </c>
      <c r="O66" s="24">
        <v>3900</v>
      </c>
      <c r="P66" s="25"/>
      <c r="Q66" s="24">
        <v>-195</v>
      </c>
      <c r="R66" s="24"/>
      <c r="S66" s="24"/>
      <c r="T66" s="24"/>
      <c r="U66" s="25"/>
      <c r="V66" s="25">
        <f>(O66+P66+Q66+R66+S66)*0.27</f>
        <v>1000.35</v>
      </c>
      <c r="W66" s="27">
        <v>2.0257675438596494</v>
      </c>
      <c r="X66" s="30" t="s">
        <v>25</v>
      </c>
      <c r="Y66" s="30">
        <v>46493</v>
      </c>
      <c r="Z66" s="26" t="s">
        <v>428</v>
      </c>
      <c r="AA66" s="39" t="s">
        <v>25</v>
      </c>
      <c r="AB66" s="39" t="s">
        <v>288</v>
      </c>
    </row>
    <row r="67" spans="1:28" ht="16.25" customHeight="1" x14ac:dyDescent="0.45">
      <c r="A67" s="45" t="s">
        <v>35</v>
      </c>
      <c r="B67" s="17" t="s">
        <v>291</v>
      </c>
      <c r="C67" s="18" t="str">
        <f>IF(AA67&gt;"",HYPERLINK("https://americanwagyu.helicalco.com/portal/i/"&amp;AA67,AA67),"")</f>
        <v>FB133935</v>
      </c>
      <c r="D67" s="19" t="str">
        <f>IF(AB67&gt;"",HYPERLINK("https://awa.helicalco.com/public/i/"&amp;AB67,AB67),"")</f>
        <v/>
      </c>
      <c r="E67" s="29" t="s">
        <v>388</v>
      </c>
      <c r="F67" s="20" t="s">
        <v>89</v>
      </c>
      <c r="G67" s="29" t="s">
        <v>29</v>
      </c>
      <c r="H67" s="29" t="s">
        <v>41</v>
      </c>
      <c r="I67" s="21"/>
      <c r="J67" s="22" t="s">
        <v>64</v>
      </c>
      <c r="K67" s="22" t="s">
        <v>64</v>
      </c>
      <c r="L67" s="21" t="s">
        <v>58</v>
      </c>
      <c r="M67" s="21" t="s">
        <v>58</v>
      </c>
      <c r="N67" s="23">
        <f>SUM(O67:V67)</f>
        <v>4445</v>
      </c>
      <c r="O67" s="24">
        <v>3500</v>
      </c>
      <c r="P67" s="25"/>
      <c r="Q67" s="24"/>
      <c r="R67" s="24"/>
      <c r="S67" s="24"/>
      <c r="T67" s="24"/>
      <c r="U67" s="25"/>
      <c r="V67" s="25">
        <f>(O67+P67+Q67+R67+S67)*0.27</f>
        <v>945.00000000000011</v>
      </c>
      <c r="W67" s="27">
        <v>4.7752192982456139</v>
      </c>
      <c r="X67" s="30">
        <v>46043</v>
      </c>
      <c r="Y67" s="30">
        <v>46498</v>
      </c>
      <c r="Z67" s="26" t="s">
        <v>428</v>
      </c>
      <c r="AA67" s="39" t="s">
        <v>292</v>
      </c>
      <c r="AB67" s="39" t="s">
        <v>25</v>
      </c>
    </row>
    <row r="68" spans="1:28" ht="16.25" customHeight="1" x14ac:dyDescent="0.45">
      <c r="A68" s="45" t="s">
        <v>35</v>
      </c>
      <c r="B68" s="17" t="s">
        <v>301</v>
      </c>
      <c r="C68" s="18" t="str">
        <f>IF(AA68&gt;"",HYPERLINK("https://americanwagyu.helicalco.com/portal/i/"&amp;AA68,AA68),"")</f>
        <v/>
      </c>
      <c r="D68" s="19" t="str">
        <f>IF(AB68&gt;"",HYPERLINK("https://awa.helicalco.com/public/i/"&amp;AB68,AB68),"")</f>
        <v>711F24V937M</v>
      </c>
      <c r="E68" s="29" t="s">
        <v>304</v>
      </c>
      <c r="F68" s="20" t="s">
        <v>303</v>
      </c>
      <c r="G68" s="29" t="s">
        <v>29</v>
      </c>
      <c r="H68" s="29" t="s">
        <v>41</v>
      </c>
      <c r="I68" s="21"/>
      <c r="J68" s="22" t="s">
        <v>39</v>
      </c>
      <c r="K68" s="22" t="s">
        <v>64</v>
      </c>
      <c r="L68" s="21" t="s">
        <v>58</v>
      </c>
      <c r="M68" s="21" t="s">
        <v>58</v>
      </c>
      <c r="N68" s="23">
        <f>SUM(O68:V68)</f>
        <v>4699</v>
      </c>
      <c r="O68" s="24">
        <v>3700</v>
      </c>
      <c r="P68" s="25"/>
      <c r="Q68" s="24"/>
      <c r="R68" s="24"/>
      <c r="S68" s="24"/>
      <c r="T68" s="24"/>
      <c r="U68" s="25"/>
      <c r="V68" s="25">
        <f>(O68+P68+Q68+R68+S68)*0.27</f>
        <v>999.00000000000011</v>
      </c>
      <c r="W68" s="27">
        <v>2.0120614035087718</v>
      </c>
      <c r="X68" s="30" t="s">
        <v>25</v>
      </c>
      <c r="Y68" s="30">
        <v>46493</v>
      </c>
      <c r="Z68" s="26" t="s">
        <v>426</v>
      </c>
      <c r="AA68" s="39" t="s">
        <v>25</v>
      </c>
      <c r="AB68" s="39" t="s">
        <v>302</v>
      </c>
    </row>
    <row r="69" spans="1:28" ht="16.25" customHeight="1" x14ac:dyDescent="0.45">
      <c r="A69" s="45" t="s">
        <v>35</v>
      </c>
      <c r="B69" s="17" t="s">
        <v>309</v>
      </c>
      <c r="C69" s="18" t="str">
        <f>IF(AA69&gt;"",HYPERLINK("https://americanwagyu.helicalco.com/portal/i/"&amp;AA69,AA69),"")</f>
        <v/>
      </c>
      <c r="D69" s="19" t="str">
        <f>IF(AB69&gt;"",HYPERLINK("https://awa.helicalco.com/public/i/"&amp;AB69,AB69),"")</f>
        <v>711F24V947M</v>
      </c>
      <c r="E69" s="29" t="s">
        <v>311</v>
      </c>
      <c r="F69" s="20" t="s">
        <v>169</v>
      </c>
      <c r="G69" s="29" t="s">
        <v>29</v>
      </c>
      <c r="H69" s="29" t="s">
        <v>41</v>
      </c>
      <c r="I69" s="21"/>
      <c r="J69" s="22" t="s">
        <v>39</v>
      </c>
      <c r="K69" s="22" t="s">
        <v>64</v>
      </c>
      <c r="L69" s="21" t="s">
        <v>58</v>
      </c>
      <c r="M69" s="21" t="s">
        <v>58</v>
      </c>
      <c r="N69" s="23">
        <f>SUM(O69:V69)</f>
        <v>4572</v>
      </c>
      <c r="O69" s="24">
        <v>3600</v>
      </c>
      <c r="P69" s="25"/>
      <c r="Q69" s="24"/>
      <c r="R69" s="24"/>
      <c r="S69" s="24"/>
      <c r="T69" s="24"/>
      <c r="U69" s="25"/>
      <c r="V69" s="25">
        <f>(O69+P69+Q69+R69+S69)*0.27</f>
        <v>972.00000000000011</v>
      </c>
      <c r="W69" s="27">
        <v>2.0120614035087718</v>
      </c>
      <c r="X69" s="30" t="s">
        <v>25</v>
      </c>
      <c r="Y69" s="30">
        <v>46511</v>
      </c>
      <c r="Z69" s="26" t="s">
        <v>426</v>
      </c>
      <c r="AA69" s="39" t="s">
        <v>25</v>
      </c>
      <c r="AB69" s="39" t="s">
        <v>310</v>
      </c>
    </row>
    <row r="70" spans="1:28" ht="16.25" customHeight="1" x14ac:dyDescent="0.45">
      <c r="A70" s="45" t="s">
        <v>42</v>
      </c>
      <c r="B70" s="17" t="s">
        <v>36</v>
      </c>
      <c r="C70" s="18" t="str">
        <f>IF(AA70&gt;"",HYPERLINK("https://americanwagyu.helicalco.com/portal/i/"&amp;AA70,AA70),"")</f>
        <v>FB89073</v>
      </c>
      <c r="D70" s="19" t="str">
        <f>IF(AB70&gt;"",HYPERLINK("https://awa.helicalco.com/public/i/"&amp;AB70,AB70),"")</f>
        <v/>
      </c>
      <c r="E70" s="29" t="s">
        <v>40</v>
      </c>
      <c r="F70" s="20" t="s">
        <v>38</v>
      </c>
      <c r="G70" s="29" t="s">
        <v>29</v>
      </c>
      <c r="H70" s="29" t="s">
        <v>41</v>
      </c>
      <c r="I70" s="21"/>
      <c r="J70" s="22" t="s">
        <v>39</v>
      </c>
      <c r="K70" s="22">
        <v>5</v>
      </c>
      <c r="L70" s="21"/>
      <c r="M70" s="21"/>
      <c r="N70" s="23">
        <f>SUM(O70:V70)</f>
        <v>3627</v>
      </c>
      <c r="O70" s="24">
        <v>3100</v>
      </c>
      <c r="P70" s="25"/>
      <c r="Q70" s="24"/>
      <c r="R70" s="24"/>
      <c r="S70" s="24"/>
      <c r="T70" s="24"/>
      <c r="U70" s="25">
        <v>-310</v>
      </c>
      <c r="V70" s="25">
        <f>(O70+P70+Q70+R70+S70)*0.27</f>
        <v>837</v>
      </c>
      <c r="W70" s="27">
        <v>5.7510964912280711</v>
      </c>
      <c r="X70" s="30">
        <v>46041</v>
      </c>
      <c r="Y70" s="30">
        <v>46463</v>
      </c>
      <c r="Z70" s="26" t="s">
        <v>428</v>
      </c>
      <c r="AA70" s="39" t="s">
        <v>37</v>
      </c>
      <c r="AB70" s="39" t="s">
        <v>25</v>
      </c>
    </row>
    <row r="71" spans="1:28" ht="16.25" customHeight="1" x14ac:dyDescent="0.45">
      <c r="A71" s="45" t="s">
        <v>42</v>
      </c>
      <c r="B71" s="17" t="s">
        <v>99</v>
      </c>
      <c r="C71" s="18" t="str">
        <f>IF(AA71&gt;"",HYPERLINK("https://americanwagyu.helicalco.com/portal/i/"&amp;AA71,AA71),"")</f>
        <v/>
      </c>
      <c r="D71" s="19" t="str">
        <f>IF(AB71&gt;"",HYPERLINK("https://awa.helicalco.com/public/i/"&amp;AB71,AB71),"")</f>
        <v>711F24V319N</v>
      </c>
      <c r="E71" s="29" t="s">
        <v>103</v>
      </c>
      <c r="F71" s="20" t="s">
        <v>101</v>
      </c>
      <c r="G71" s="29" t="s">
        <v>29</v>
      </c>
      <c r="H71" s="29" t="s">
        <v>41</v>
      </c>
      <c r="I71" s="21"/>
      <c r="J71" s="22" t="s">
        <v>102</v>
      </c>
      <c r="K71" s="22" t="s">
        <v>64</v>
      </c>
      <c r="L71" s="21" t="s">
        <v>58</v>
      </c>
      <c r="M71" s="21" t="s">
        <v>58</v>
      </c>
      <c r="N71" s="23">
        <f>SUM(O71:V71)</f>
        <v>4051.3</v>
      </c>
      <c r="O71" s="24">
        <v>2900</v>
      </c>
      <c r="P71" s="25"/>
      <c r="Q71" s="24">
        <v>290</v>
      </c>
      <c r="R71" s="24"/>
      <c r="S71" s="24"/>
      <c r="T71" s="24"/>
      <c r="U71" s="25"/>
      <c r="V71" s="25">
        <f>(O71+P71+Q71+R71+S71)*0.27</f>
        <v>861.30000000000007</v>
      </c>
      <c r="W71" s="27">
        <v>2.0997807017543861</v>
      </c>
      <c r="X71" s="30" t="s">
        <v>25</v>
      </c>
      <c r="Y71" s="30">
        <v>46462</v>
      </c>
      <c r="Z71" s="26" t="s">
        <v>426</v>
      </c>
      <c r="AA71" s="39" t="s">
        <v>25</v>
      </c>
      <c r="AB71" s="39" t="s">
        <v>100</v>
      </c>
    </row>
    <row r="72" spans="1:28" ht="16.25" customHeight="1" x14ac:dyDescent="0.45">
      <c r="A72" s="45" t="s">
        <v>42</v>
      </c>
      <c r="B72" s="17" t="s">
        <v>204</v>
      </c>
      <c r="C72" s="18" t="str">
        <f>IF(AA72&gt;"",HYPERLINK("https://americanwagyu.helicalco.com/portal/i/"&amp;AA72,AA72),"")</f>
        <v>FB89082</v>
      </c>
      <c r="D72" s="19" t="str">
        <f>IF(AB72&gt;"",HYPERLINK("https://awa.helicalco.com/public/i/"&amp;AB72,AB72),"")</f>
        <v/>
      </c>
      <c r="E72" s="29" t="s">
        <v>207</v>
      </c>
      <c r="F72" s="20" t="s">
        <v>206</v>
      </c>
      <c r="G72" s="29" t="s">
        <v>29</v>
      </c>
      <c r="H72" s="29" t="s">
        <v>41</v>
      </c>
      <c r="I72" s="21"/>
      <c r="J72" s="22"/>
      <c r="K72" s="22"/>
      <c r="L72" s="21"/>
      <c r="M72" s="21"/>
      <c r="N72" s="23">
        <f>SUM(O72:V72)</f>
        <v>3720</v>
      </c>
      <c r="O72" s="24">
        <v>3100</v>
      </c>
      <c r="P72" s="25"/>
      <c r="Q72" s="24"/>
      <c r="R72" s="24"/>
      <c r="S72" s="24"/>
      <c r="T72" s="24"/>
      <c r="U72" s="25">
        <v>-155</v>
      </c>
      <c r="V72" s="25">
        <f>(O72+P72+Q72+R72+S72)*0.25</f>
        <v>775</v>
      </c>
      <c r="W72" s="27">
        <v>5.4906798245614041</v>
      </c>
      <c r="X72" s="30">
        <v>46181</v>
      </c>
      <c r="Y72" s="30">
        <v>46469</v>
      </c>
      <c r="Z72" s="26" t="s">
        <v>428</v>
      </c>
      <c r="AA72" s="39" t="s">
        <v>205</v>
      </c>
      <c r="AB72" s="39" t="s">
        <v>25</v>
      </c>
    </row>
    <row r="73" spans="1:28" ht="16.25" customHeight="1" x14ac:dyDescent="0.45">
      <c r="A73" s="45" t="s">
        <v>42</v>
      </c>
      <c r="B73" s="17" t="s">
        <v>230</v>
      </c>
      <c r="C73" s="18" t="str">
        <f>IF(AA73&gt;"",HYPERLINK("https://americanwagyu.helicalco.com/portal/i/"&amp;AA73,AA73),"")</f>
        <v>U61849</v>
      </c>
      <c r="D73" s="19" t="str">
        <f>IF(AB73&gt;"",HYPERLINK("https://awa.helicalco.com/public/i/"&amp;AB73,AB73),"")</f>
        <v>711FR427H</v>
      </c>
      <c r="E73" s="29" t="s">
        <v>233</v>
      </c>
      <c r="F73" s="20" t="s">
        <v>234</v>
      </c>
      <c r="G73" s="29" t="s">
        <v>29</v>
      </c>
      <c r="H73" s="29" t="s">
        <v>41</v>
      </c>
      <c r="I73" s="21"/>
      <c r="J73" s="22" t="s">
        <v>102</v>
      </c>
      <c r="K73" s="22">
        <v>7</v>
      </c>
      <c r="L73" s="21" t="s">
        <v>58</v>
      </c>
      <c r="M73" s="21" t="s">
        <v>58</v>
      </c>
      <c r="N73" s="23">
        <f>SUM(O73:V73)</f>
        <v>3501.75</v>
      </c>
      <c r="O73" s="24">
        <v>2900</v>
      </c>
      <c r="P73" s="25"/>
      <c r="Q73" s="24">
        <v>290</v>
      </c>
      <c r="R73" s="24">
        <v>145</v>
      </c>
      <c r="S73" s="24"/>
      <c r="T73" s="24"/>
      <c r="U73" s="25">
        <v>-667</v>
      </c>
      <c r="V73" s="25">
        <f>(O73+P73+Q73+R73+S73)*0.25</f>
        <v>833.75</v>
      </c>
      <c r="W73" s="27">
        <v>6.5323464912280711</v>
      </c>
      <c r="X73" s="30">
        <v>46114</v>
      </c>
      <c r="Y73" s="30">
        <v>46511</v>
      </c>
      <c r="Z73" s="26" t="s">
        <v>428</v>
      </c>
      <c r="AA73" s="39" t="s">
        <v>231</v>
      </c>
      <c r="AB73" s="39" t="s">
        <v>232</v>
      </c>
    </row>
    <row r="74" spans="1:28" ht="16.25" customHeight="1" x14ac:dyDescent="0.45">
      <c r="A74" s="45" t="s">
        <v>42</v>
      </c>
      <c r="B74" s="17" t="s">
        <v>176</v>
      </c>
      <c r="C74" s="18" t="str">
        <f>IF(AA74&gt;"",HYPERLINK("https://americanwagyu.helicalco.com/portal/i/"&amp;AA74,AA74),"")</f>
        <v>FB61876</v>
      </c>
      <c r="D74" s="19" t="str">
        <f>IF(AB74&gt;"",HYPERLINK("https://awa.helicalco.com/public/i/"&amp;AB74,AB74),"")</f>
        <v>711UQ909G</v>
      </c>
      <c r="E74" s="29" t="s">
        <v>177</v>
      </c>
      <c r="F74" s="20" t="s">
        <v>293</v>
      </c>
      <c r="G74" s="29" t="s">
        <v>29</v>
      </c>
      <c r="H74" s="29" t="s">
        <v>34</v>
      </c>
      <c r="I74" s="21"/>
      <c r="J74" s="22" t="s">
        <v>102</v>
      </c>
      <c r="K74" s="22">
        <v>7</v>
      </c>
      <c r="L74" s="21" t="s">
        <v>63</v>
      </c>
      <c r="M74" s="21" t="s">
        <v>58</v>
      </c>
      <c r="N74" s="23">
        <f>SUM(O74:V74)</f>
        <v>3407.95</v>
      </c>
      <c r="O74" s="24">
        <v>2900</v>
      </c>
      <c r="P74" s="25">
        <v>-150</v>
      </c>
      <c r="Q74" s="24">
        <v>290</v>
      </c>
      <c r="R74" s="24">
        <v>145</v>
      </c>
      <c r="S74" s="24"/>
      <c r="T74" s="24"/>
      <c r="U74" s="25">
        <v>-637</v>
      </c>
      <c r="V74" s="25">
        <f>(O74+P74+Q74+R74+S74)*0.27</f>
        <v>859.95</v>
      </c>
      <c r="W74" s="27">
        <v>6.8612938596491233</v>
      </c>
      <c r="X74" s="30">
        <v>46096</v>
      </c>
      <c r="Y74" s="30">
        <v>46462</v>
      </c>
      <c r="Z74" s="26" t="s">
        <v>427</v>
      </c>
      <c r="AA74" s="39" t="s">
        <v>174</v>
      </c>
      <c r="AB74" s="39" t="s">
        <v>175</v>
      </c>
    </row>
    <row r="75" spans="1:28" ht="16.25" customHeight="1" x14ac:dyDescent="0.45">
      <c r="A75" s="45" t="s">
        <v>154</v>
      </c>
      <c r="B75" s="17" t="s">
        <v>296</v>
      </c>
      <c r="C75" s="18" t="str">
        <f>IF(AA75&gt;"",HYPERLINK("https://americanwagyu.helicalco.com/portal/i/"&amp;AA75,AA75),"")</f>
        <v>FB69848</v>
      </c>
      <c r="D75" s="19" t="str">
        <f>IF(AB75&gt;"",HYPERLINK("https://awa.helicalco.com/public/i/"&amp;AB75,AB75),"")</f>
        <v>711UR534H</v>
      </c>
      <c r="E75" s="29" t="s">
        <v>299</v>
      </c>
      <c r="F75" s="20" t="s">
        <v>300</v>
      </c>
      <c r="G75" s="41" t="s">
        <v>51</v>
      </c>
      <c r="H75" s="29" t="s">
        <v>41</v>
      </c>
      <c r="I75" s="21"/>
      <c r="J75" s="22" t="s">
        <v>102</v>
      </c>
      <c r="K75" s="22">
        <v>6</v>
      </c>
      <c r="L75" s="21" t="s">
        <v>63</v>
      </c>
      <c r="M75" s="21" t="s">
        <v>58</v>
      </c>
      <c r="N75" s="23">
        <f>SUM(O75:V75)</f>
        <v>3349.5</v>
      </c>
      <c r="O75" s="24">
        <v>2900</v>
      </c>
      <c r="P75" s="25"/>
      <c r="Q75" s="24">
        <v>290</v>
      </c>
      <c r="R75" s="24"/>
      <c r="S75" s="24"/>
      <c r="T75" s="24"/>
      <c r="U75" s="25">
        <v>-638</v>
      </c>
      <c r="V75" s="25">
        <f>(O75+P75+Q75+R75+S75)*0.25</f>
        <v>797.5</v>
      </c>
      <c r="W75" s="27">
        <v>6.620065789473685</v>
      </c>
      <c r="X75" s="30">
        <v>45328</v>
      </c>
      <c r="Y75" s="30">
        <v>46462</v>
      </c>
      <c r="Z75" s="26" t="s">
        <v>429</v>
      </c>
      <c r="AA75" s="39" t="s">
        <v>297</v>
      </c>
      <c r="AB75" s="39" t="s">
        <v>298</v>
      </c>
    </row>
    <row r="76" spans="1:28" ht="16.25" customHeight="1" x14ac:dyDescent="0.45">
      <c r="A76" s="45" t="s">
        <v>148</v>
      </c>
      <c r="B76" s="17" t="s">
        <v>249</v>
      </c>
      <c r="C76" s="18" t="str">
        <f>IF(AA76&gt;"",HYPERLINK("https://americanwagyu.helicalco.com/portal/i/"&amp;AA76,AA76),"")</f>
        <v/>
      </c>
      <c r="D76" s="19" t="str">
        <f>IF(AB76&gt;"",HYPERLINK("https://awa.helicalco.com/public/i/"&amp;AB76,AB76),"")</f>
        <v/>
      </c>
      <c r="E76" s="29" t="s">
        <v>251</v>
      </c>
      <c r="F76" s="20" t="s">
        <v>250</v>
      </c>
      <c r="G76" s="29" t="s">
        <v>29</v>
      </c>
      <c r="H76" s="29" t="s">
        <v>41</v>
      </c>
      <c r="I76" s="21"/>
      <c r="J76" s="22" t="s">
        <v>64</v>
      </c>
      <c r="K76" s="22" t="s">
        <v>64</v>
      </c>
      <c r="L76" s="22" t="s">
        <v>64</v>
      </c>
      <c r="M76" s="22" t="s">
        <v>64</v>
      </c>
      <c r="N76" s="23">
        <f>SUM(O76:V76)</f>
        <v>3429</v>
      </c>
      <c r="O76" s="24">
        <v>2700</v>
      </c>
      <c r="P76" s="25"/>
      <c r="Q76" s="24"/>
      <c r="R76" s="24"/>
      <c r="S76" s="24"/>
      <c r="T76" s="24"/>
      <c r="U76" s="25"/>
      <c r="V76" s="25">
        <f>(O76+P76+Q76+R76+S76)*0.27</f>
        <v>729</v>
      </c>
      <c r="W76" s="27">
        <v>2.0696271929824563</v>
      </c>
      <c r="X76" s="30" t="s">
        <v>25</v>
      </c>
      <c r="Y76" s="30">
        <v>46463</v>
      </c>
      <c r="Z76" s="26" t="s">
        <v>427</v>
      </c>
      <c r="AA76" s="39" t="s">
        <v>25</v>
      </c>
      <c r="AB76" s="39" t="s">
        <v>25</v>
      </c>
    </row>
    <row r="77" spans="1:28" ht="16.25" customHeight="1" x14ac:dyDescent="0.45">
      <c r="A77" s="45" t="s">
        <v>148</v>
      </c>
      <c r="B77" s="17" t="s">
        <v>266</v>
      </c>
      <c r="C77" s="18" t="str">
        <f>IF(AA77&gt;"",HYPERLINK("https://americanwagyu.helicalco.com/portal/i/"&amp;AA77,AA77),"")</f>
        <v>PC89091</v>
      </c>
      <c r="D77" s="19" t="str">
        <f>IF(AB77&gt;"",HYPERLINK("https://awa.helicalco.com/public/i/"&amp;AB77,AB77),"")</f>
        <v/>
      </c>
      <c r="E77" s="29" t="s">
        <v>269</v>
      </c>
      <c r="F77" s="20" t="s">
        <v>268</v>
      </c>
      <c r="G77" s="29" t="s">
        <v>29</v>
      </c>
      <c r="H77" s="29" t="s">
        <v>41</v>
      </c>
      <c r="I77" s="21"/>
      <c r="J77" s="22" t="s">
        <v>102</v>
      </c>
      <c r="K77" s="22" t="s">
        <v>64</v>
      </c>
      <c r="L77" s="21" t="s">
        <v>64</v>
      </c>
      <c r="M77" s="21" t="s">
        <v>64</v>
      </c>
      <c r="N77" s="23">
        <f>SUM(O77:V77)</f>
        <v>2328.1999999999998</v>
      </c>
      <c r="O77" s="24">
        <v>2100</v>
      </c>
      <c r="P77" s="25"/>
      <c r="Q77" s="24">
        <v>210</v>
      </c>
      <c r="R77" s="24"/>
      <c r="S77" s="24"/>
      <c r="T77" s="24">
        <v>125</v>
      </c>
      <c r="U77" s="25">
        <v>-730.5</v>
      </c>
      <c r="V77" s="25">
        <f>(O77+P77+Q77+R77+S77)*0.27</f>
        <v>623.70000000000005</v>
      </c>
      <c r="W77" s="27">
        <v>7.4972587719298254</v>
      </c>
      <c r="X77" s="30">
        <v>45518</v>
      </c>
      <c r="Y77" s="30">
        <v>46553</v>
      </c>
      <c r="Z77" s="26" t="s">
        <v>427</v>
      </c>
      <c r="AA77" s="39" t="s">
        <v>267</v>
      </c>
      <c r="AB77" s="39" t="s">
        <v>25</v>
      </c>
    </row>
    <row r="78" spans="1:28" ht="16.25" customHeight="1" x14ac:dyDescent="0.45">
      <c r="A78" s="45" t="s">
        <v>148</v>
      </c>
      <c r="B78" s="17" t="s">
        <v>361</v>
      </c>
      <c r="C78" s="18" t="str">
        <f>IF(AA78&gt;"",HYPERLINK("https://americanwagyu.helicalco.com/portal/i/"&amp;AA78,AA78),"")</f>
        <v>PC107703</v>
      </c>
      <c r="D78" s="19" t="str">
        <f>IF(AB78&gt;"",HYPERLINK("https://awa.helicalco.com/public/i/"&amp;AB78,AB78),"")</f>
        <v/>
      </c>
      <c r="E78" s="29" t="s">
        <v>364</v>
      </c>
      <c r="F78" s="20" t="s">
        <v>363</v>
      </c>
      <c r="G78" s="29" t="s">
        <v>29</v>
      </c>
      <c r="H78" s="29" t="s">
        <v>41</v>
      </c>
      <c r="I78" s="21"/>
      <c r="J78" s="31" t="s">
        <v>64</v>
      </c>
      <c r="K78" s="31" t="s">
        <v>64</v>
      </c>
      <c r="L78" s="31" t="s">
        <v>64</v>
      </c>
      <c r="M78" s="31" t="s">
        <v>64</v>
      </c>
      <c r="N78" s="23">
        <f>SUM(O78:V78)</f>
        <v>3500</v>
      </c>
      <c r="O78" s="24">
        <v>2700</v>
      </c>
      <c r="P78" s="25"/>
      <c r="Q78" s="24"/>
      <c r="R78" s="24"/>
      <c r="S78" s="24"/>
      <c r="T78" s="24">
        <v>125</v>
      </c>
      <c r="U78" s="25"/>
      <c r="V78" s="25">
        <f>(O78+P78+Q78+R78+S78)*0.25</f>
        <v>675</v>
      </c>
      <c r="W78" s="27">
        <v>4.21875</v>
      </c>
      <c r="X78" s="30">
        <v>46117</v>
      </c>
      <c r="Y78" s="30">
        <v>46462</v>
      </c>
      <c r="Z78" s="26" t="s">
        <v>427</v>
      </c>
      <c r="AA78" s="39" t="s">
        <v>362</v>
      </c>
      <c r="AB78" s="39" t="s">
        <v>25</v>
      </c>
    </row>
    <row r="79" spans="1:28" ht="16.25" customHeight="1" x14ac:dyDescent="0.45">
      <c r="A79" s="45" t="s">
        <v>148</v>
      </c>
      <c r="B79" s="17" t="s">
        <v>365</v>
      </c>
      <c r="C79" s="18" t="str">
        <f>IF(AA79&gt;"",HYPERLINK("https://americanwagyu.helicalco.com/portal/i/"&amp;AA79,AA79),"")</f>
        <v>PC107486</v>
      </c>
      <c r="D79" s="19" t="str">
        <f>IF(AB79&gt;"",HYPERLINK("https://awa.helicalco.com/public/i/"&amp;AB79,AB79),"")</f>
        <v/>
      </c>
      <c r="E79" s="29" t="s">
        <v>368</v>
      </c>
      <c r="F79" s="20" t="s">
        <v>367</v>
      </c>
      <c r="G79" s="29" t="s">
        <v>29</v>
      </c>
      <c r="H79" s="29" t="s">
        <v>30</v>
      </c>
      <c r="I79" s="21"/>
      <c r="J79" s="31" t="s">
        <v>64</v>
      </c>
      <c r="K79" s="31" t="s">
        <v>64</v>
      </c>
      <c r="L79" s="31" t="s">
        <v>64</v>
      </c>
      <c r="M79" s="31" t="s">
        <v>64</v>
      </c>
      <c r="N79" s="23">
        <f>SUM(O79:V79)</f>
        <v>3931.25</v>
      </c>
      <c r="O79" s="24">
        <v>2700</v>
      </c>
      <c r="P79" s="25">
        <v>345</v>
      </c>
      <c r="Q79" s="24"/>
      <c r="R79" s="24"/>
      <c r="S79" s="24"/>
      <c r="T79" s="24">
        <v>125</v>
      </c>
      <c r="U79" s="25"/>
      <c r="V79" s="25">
        <f>(O79+P79+Q79+R79+S79)*0.25</f>
        <v>761.25</v>
      </c>
      <c r="W79" s="27">
        <v>4.3146929824561404</v>
      </c>
      <c r="X79" s="30">
        <v>45778</v>
      </c>
      <c r="Y79" s="30">
        <v>46462</v>
      </c>
      <c r="Z79" s="26" t="s">
        <v>428</v>
      </c>
      <c r="AA79" s="39" t="s">
        <v>366</v>
      </c>
      <c r="AB79" s="39" t="s">
        <v>25</v>
      </c>
    </row>
    <row r="80" spans="1:28" ht="16.25" customHeight="1" x14ac:dyDescent="0.45">
      <c r="A80" s="45" t="s">
        <v>148</v>
      </c>
      <c r="B80" s="17" t="s">
        <v>305</v>
      </c>
      <c r="C80" s="18" t="str">
        <f>IF(AA80&gt;"",HYPERLINK("https://americanwagyu.helicalco.com/portal/i/"&amp;AA80,AA80),"")</f>
        <v>PC134003</v>
      </c>
      <c r="D80" s="19" t="str">
        <f>IF(AB80&gt;"",HYPERLINK("https://awa.helicalco.com/public/i/"&amp;AB80,AB80),"")</f>
        <v/>
      </c>
      <c r="E80" s="29" t="s">
        <v>308</v>
      </c>
      <c r="F80" s="20" t="s">
        <v>307</v>
      </c>
      <c r="G80" s="29" t="s">
        <v>29</v>
      </c>
      <c r="H80" s="29" t="s">
        <v>41</v>
      </c>
      <c r="I80" s="21"/>
      <c r="J80" s="22" t="s">
        <v>64</v>
      </c>
      <c r="K80" s="22" t="s">
        <v>64</v>
      </c>
      <c r="L80" s="22" t="s">
        <v>58</v>
      </c>
      <c r="M80" s="22" t="s">
        <v>58</v>
      </c>
      <c r="N80" s="23">
        <f>SUM(O80:V80)</f>
        <v>3554</v>
      </c>
      <c r="O80" s="24">
        <v>2700</v>
      </c>
      <c r="P80" s="25"/>
      <c r="Q80" s="24"/>
      <c r="R80" s="24"/>
      <c r="S80" s="24"/>
      <c r="T80" s="24">
        <v>125</v>
      </c>
      <c r="U80" s="25"/>
      <c r="V80" s="25">
        <f>(O80+P80+Q80+R80+S80)*0.27</f>
        <v>729</v>
      </c>
      <c r="W80" s="27">
        <v>3.3004385964912282</v>
      </c>
      <c r="X80" s="30">
        <v>46115</v>
      </c>
      <c r="Y80" s="30">
        <v>46513</v>
      </c>
      <c r="Z80" s="26" t="s">
        <v>427</v>
      </c>
      <c r="AA80" s="39" t="s">
        <v>306</v>
      </c>
      <c r="AB80" s="39" t="s">
        <v>25</v>
      </c>
    </row>
    <row r="81" spans="1:28" ht="16.25" customHeight="1" x14ac:dyDescent="0.45">
      <c r="A81" s="45" t="s">
        <v>148</v>
      </c>
      <c r="B81" s="17" t="s">
        <v>369</v>
      </c>
      <c r="C81" s="18" t="str">
        <f>IF(AA81&gt;"",HYPERLINK("https://americanwagyu.helicalco.com/portal/i/"&amp;AA81,AA81),"")</f>
        <v>CPC70161</v>
      </c>
      <c r="D81" s="19" t="str">
        <f>IF(AB81&gt;"",HYPERLINK("https://awa.helicalco.com/public/i/"&amp;AB81,AB81),"")</f>
        <v/>
      </c>
      <c r="E81" s="29" t="s">
        <v>386</v>
      </c>
      <c r="F81" s="20" t="s">
        <v>371</v>
      </c>
      <c r="G81" s="29" t="s">
        <v>29</v>
      </c>
      <c r="H81" s="29" t="s">
        <v>41</v>
      </c>
      <c r="I81" s="21"/>
      <c r="J81" s="22" t="s">
        <v>102</v>
      </c>
      <c r="K81" s="22">
        <v>10</v>
      </c>
      <c r="L81" s="31" t="s">
        <v>64</v>
      </c>
      <c r="M81" s="31" t="s">
        <v>64</v>
      </c>
      <c r="N81" s="23">
        <f>SUM(O81:V81)</f>
        <v>4069</v>
      </c>
      <c r="O81" s="24">
        <v>2700</v>
      </c>
      <c r="P81" s="25"/>
      <c r="Q81" s="24">
        <v>270</v>
      </c>
      <c r="R81" s="24">
        <v>810</v>
      </c>
      <c r="S81" s="24"/>
      <c r="T81" s="24">
        <v>125</v>
      </c>
      <c r="U81" s="25">
        <v>-781</v>
      </c>
      <c r="V81" s="25">
        <f>(O81+P81+Q81+R81+S81)*0.25</f>
        <v>945</v>
      </c>
      <c r="W81" s="27">
        <v>6.2691885964912286</v>
      </c>
      <c r="X81" s="30">
        <v>45809</v>
      </c>
      <c r="Y81" s="30">
        <v>46483</v>
      </c>
      <c r="Z81" s="26" t="s">
        <v>427</v>
      </c>
      <c r="AA81" s="39" t="s">
        <v>370</v>
      </c>
      <c r="AB81" s="39" t="s">
        <v>25</v>
      </c>
    </row>
    <row r="82" spans="1:28" ht="16.25" customHeight="1" x14ac:dyDescent="0.45">
      <c r="A82" s="45" t="s">
        <v>148</v>
      </c>
      <c r="B82" s="17" t="s">
        <v>372</v>
      </c>
      <c r="C82" s="18" t="str">
        <f>IF(AA82&gt;"",HYPERLINK("https://americanwagyu.helicalco.com/portal/i/"&amp;AA82,AA82),"")</f>
        <v>PC134012</v>
      </c>
      <c r="D82" s="19" t="str">
        <f>IF(AB82&gt;"",HYPERLINK("https://awa.helicalco.com/public/i/"&amp;AB82,AB82),"")</f>
        <v/>
      </c>
      <c r="E82" s="29" t="s">
        <v>375</v>
      </c>
      <c r="F82" s="20" t="s">
        <v>374</v>
      </c>
      <c r="G82" s="29" t="s">
        <v>29</v>
      </c>
      <c r="H82" s="29" t="s">
        <v>30</v>
      </c>
      <c r="I82" s="21"/>
      <c r="J82" s="31"/>
      <c r="K82" s="31"/>
      <c r="L82" s="31"/>
      <c r="M82" s="31"/>
      <c r="N82" s="23">
        <f>SUM(O82:V82)</f>
        <v>4173.6000000000004</v>
      </c>
      <c r="O82" s="24">
        <v>2900</v>
      </c>
      <c r="P82" s="25">
        <v>365</v>
      </c>
      <c r="Q82" s="24"/>
      <c r="R82" s="24"/>
      <c r="S82" s="24"/>
      <c r="T82" s="24">
        <v>125</v>
      </c>
      <c r="U82" s="25"/>
      <c r="V82" s="25">
        <f>(O82+P82+Q82+R82+S82)*0.24</f>
        <v>783.6</v>
      </c>
      <c r="W82" s="27">
        <v>4.328399122807018</v>
      </c>
      <c r="X82" s="30">
        <v>46142</v>
      </c>
      <c r="Y82" s="30">
        <v>46539</v>
      </c>
      <c r="Z82" s="26" t="s">
        <v>428</v>
      </c>
      <c r="AA82" s="39" t="s">
        <v>373</v>
      </c>
      <c r="AB82" s="39" t="s">
        <v>25</v>
      </c>
    </row>
    <row r="83" spans="1:28" ht="16.25" customHeight="1" x14ac:dyDescent="0.45">
      <c r="A83" s="45" t="s">
        <v>148</v>
      </c>
      <c r="B83" s="17" t="s">
        <v>273</v>
      </c>
      <c r="C83" s="18" t="str">
        <f>IF(AA83&gt;"",HYPERLINK("https://americanwagyu.helicalco.com/portal/i/"&amp;AA83,AA83),"")</f>
        <v>PC70165</v>
      </c>
      <c r="D83" s="19" t="str">
        <f>IF(AB83&gt;"",HYPERLINK("https://awa.helicalco.com/public/i/"&amp;AB83,AB83),"")</f>
        <v/>
      </c>
      <c r="E83" s="29" t="s">
        <v>387</v>
      </c>
      <c r="F83" s="20" t="s">
        <v>316</v>
      </c>
      <c r="G83" s="29" t="s">
        <v>29</v>
      </c>
      <c r="H83" s="29" t="s">
        <v>41</v>
      </c>
      <c r="I83" s="21"/>
      <c r="J83" s="31"/>
      <c r="K83" s="31"/>
      <c r="L83" s="31"/>
      <c r="M83" s="31"/>
      <c r="N83" s="23">
        <f>SUM(O83:V83)</f>
        <v>2616</v>
      </c>
      <c r="O83" s="24">
        <v>2700</v>
      </c>
      <c r="P83" s="25"/>
      <c r="Q83" s="24"/>
      <c r="R83" s="24"/>
      <c r="S83" s="24"/>
      <c r="T83" s="24">
        <v>150</v>
      </c>
      <c r="U83" s="25">
        <v>-855</v>
      </c>
      <c r="V83" s="25">
        <f>(O83+P83+Q83+R83+S83)*0.23</f>
        <v>621</v>
      </c>
      <c r="W83" s="27">
        <v>7.7192982456140351</v>
      </c>
      <c r="X83" s="30">
        <v>46048</v>
      </c>
      <c r="Y83" s="30">
        <v>46481</v>
      </c>
      <c r="Z83" s="26" t="s">
        <v>427</v>
      </c>
      <c r="AA83" s="39" t="s">
        <v>274</v>
      </c>
      <c r="AB83" s="39" t="s">
        <v>25</v>
      </c>
    </row>
    <row r="84" spans="1:28" ht="16.25" customHeight="1" x14ac:dyDescent="0.45">
      <c r="A84" s="45" t="s">
        <v>148</v>
      </c>
      <c r="B84" s="17" t="s">
        <v>376</v>
      </c>
      <c r="C84" s="18" t="str">
        <f>IF(AA84&gt;"",HYPERLINK("https://americanwagyu.helicalco.com/portal/i/"&amp;AA84,AA84),"")</f>
        <v>PC89097</v>
      </c>
      <c r="D84" s="19" t="str">
        <f>IF(AB84&gt;"",HYPERLINK("https://awa.helicalco.com/public/i/"&amp;AB84,AB84),"")</f>
        <v/>
      </c>
      <c r="E84" s="29" t="s">
        <v>424</v>
      </c>
      <c r="F84" s="20" t="s">
        <v>378</v>
      </c>
      <c r="G84" s="29" t="s">
        <v>29</v>
      </c>
      <c r="H84" s="29" t="s">
        <v>41</v>
      </c>
      <c r="I84" s="21"/>
      <c r="J84" s="31" t="s">
        <v>64</v>
      </c>
      <c r="K84" s="31" t="s">
        <v>64</v>
      </c>
      <c r="L84" s="31" t="s">
        <v>64</v>
      </c>
      <c r="M84" s="31" t="s">
        <v>64</v>
      </c>
      <c r="N84" s="23">
        <f>SUM(O84:V84)</f>
        <v>3190.5</v>
      </c>
      <c r="O84" s="24">
        <v>2700</v>
      </c>
      <c r="P84" s="25"/>
      <c r="Q84" s="24"/>
      <c r="R84" s="24"/>
      <c r="S84" s="24"/>
      <c r="T84" s="24">
        <v>125</v>
      </c>
      <c r="U84" s="25">
        <v>-282.5</v>
      </c>
      <c r="V84" s="25">
        <f>(O84+P84+Q84+R84+S84)*0.24</f>
        <v>648</v>
      </c>
      <c r="W84" s="27">
        <v>5.7620614035087714</v>
      </c>
      <c r="X84" s="30">
        <v>46106</v>
      </c>
      <c r="Y84" s="30">
        <v>46453</v>
      </c>
      <c r="Z84" s="26" t="s">
        <v>427</v>
      </c>
      <c r="AA84" s="39" t="s">
        <v>377</v>
      </c>
      <c r="AB84" s="39" t="s">
        <v>25</v>
      </c>
    </row>
    <row r="85" spans="1:28" ht="16.25" customHeight="1" x14ac:dyDescent="0.45">
      <c r="A85" s="45" t="s">
        <v>148</v>
      </c>
      <c r="B85" s="17" t="s">
        <v>324</v>
      </c>
      <c r="C85" s="18" t="str">
        <f>IF(AA85&gt;"",HYPERLINK("https://americanwagyu.helicalco.com/portal/i/"&amp;AA85,AA85),"")</f>
        <v>PC89137</v>
      </c>
      <c r="D85" s="19" t="str">
        <f>IF(AB85&gt;"",HYPERLINK("https://awa.helicalco.com/public/i/"&amp;AB85,AB85),"")</f>
        <v/>
      </c>
      <c r="E85" s="29" t="s">
        <v>326</v>
      </c>
      <c r="F85" s="20" t="s">
        <v>379</v>
      </c>
      <c r="G85" s="29" t="s">
        <v>29</v>
      </c>
      <c r="H85" s="29" t="s">
        <v>30</v>
      </c>
      <c r="I85" s="21"/>
      <c r="J85" s="22"/>
      <c r="K85" s="22"/>
      <c r="L85" s="21"/>
      <c r="M85" s="21"/>
      <c r="N85" s="23">
        <f>SUM(O85:V85)</f>
        <v>3553.35</v>
      </c>
      <c r="O85" s="24">
        <v>2700</v>
      </c>
      <c r="P85" s="25">
        <v>345</v>
      </c>
      <c r="Q85" s="24"/>
      <c r="R85" s="24"/>
      <c r="S85" s="24"/>
      <c r="T85" s="24">
        <v>125</v>
      </c>
      <c r="U85" s="25">
        <v>-317</v>
      </c>
      <c r="V85" s="25">
        <f>(O85+P85+Q85+R85+S85)*0.23</f>
        <v>700.35</v>
      </c>
      <c r="W85" s="27">
        <v>5.729166666666667</v>
      </c>
      <c r="X85" s="30">
        <v>46137</v>
      </c>
      <c r="Y85" s="30">
        <v>46509</v>
      </c>
      <c r="Z85" s="26" t="s">
        <v>428</v>
      </c>
      <c r="AA85" s="39" t="s">
        <v>325</v>
      </c>
      <c r="AB85" s="39" t="s">
        <v>25</v>
      </c>
    </row>
    <row r="86" spans="1:28" ht="16.25" customHeight="1" x14ac:dyDescent="0.45">
      <c r="A86" s="45" t="s">
        <v>113</v>
      </c>
      <c r="B86" s="17" t="s">
        <v>171</v>
      </c>
      <c r="C86" s="18" t="str">
        <f>IF(AA86&gt;"",HYPERLINK("https://americanwagyu.helicalco.com/portal/i/"&amp;AA86,AA86),"")</f>
        <v>PB133954</v>
      </c>
      <c r="D86" s="19" t="str">
        <f>IF(AB86&gt;"",HYPERLINK("https://awa.helicalco.com/public/i/"&amp;AB86,AB86),"")</f>
        <v/>
      </c>
      <c r="E86" s="29" t="s">
        <v>398</v>
      </c>
      <c r="F86" s="20" t="s">
        <v>173</v>
      </c>
      <c r="G86" s="29" t="s">
        <v>29</v>
      </c>
      <c r="H86" s="29" t="s">
        <v>30</v>
      </c>
      <c r="I86" s="21"/>
      <c r="J86" s="31" t="s">
        <v>102</v>
      </c>
      <c r="K86" s="36" t="s">
        <v>383</v>
      </c>
      <c r="L86" s="31" t="s">
        <v>63</v>
      </c>
      <c r="M86" s="31" t="s">
        <v>63</v>
      </c>
      <c r="N86" s="23">
        <f>SUM(O86:V86)</f>
        <v>4618.75</v>
      </c>
      <c r="O86" s="24">
        <v>3150</v>
      </c>
      <c r="P86" s="25">
        <v>390</v>
      </c>
      <c r="Q86" s="24"/>
      <c r="R86" s="24">
        <v>155</v>
      </c>
      <c r="S86" s="24"/>
      <c r="T86" s="24"/>
      <c r="U86" s="25"/>
      <c r="V86" s="25">
        <f>(O86+P86+Q86+R86+S86)*0.25</f>
        <v>923.75</v>
      </c>
      <c r="W86" s="27">
        <v>3.3854166666666665</v>
      </c>
      <c r="X86" s="30">
        <v>46096</v>
      </c>
      <c r="Y86" s="30">
        <v>46478</v>
      </c>
      <c r="Z86" s="26" t="s">
        <v>428</v>
      </c>
      <c r="AA86" s="39" t="s">
        <v>172</v>
      </c>
      <c r="AB86" s="39" t="s">
        <v>25</v>
      </c>
    </row>
    <row r="87" spans="1:28" ht="16.25" customHeight="1" x14ac:dyDescent="0.45">
      <c r="A87" s="45" t="s">
        <v>113</v>
      </c>
      <c r="B87" s="17" t="s">
        <v>122</v>
      </c>
      <c r="C87" s="18" t="str">
        <f>IF(AA87&gt;"",HYPERLINK("https://americanwagyu.helicalco.com/portal/i/"&amp;AA87,AA87),"")</f>
        <v>PB133957</v>
      </c>
      <c r="D87" s="19" t="str">
        <f>IF(AB87&gt;"",HYPERLINK("https://awa.helicalco.com/public/i/"&amp;AB87,AB87),"")</f>
        <v/>
      </c>
      <c r="E87" s="29" t="s">
        <v>399</v>
      </c>
      <c r="F87" s="20" t="s">
        <v>124</v>
      </c>
      <c r="G87" s="29" t="s">
        <v>29</v>
      </c>
      <c r="H87" s="29" t="s">
        <v>30</v>
      </c>
      <c r="I87" s="21"/>
      <c r="J87" s="31" t="s">
        <v>102</v>
      </c>
      <c r="K87" s="22">
        <v>7</v>
      </c>
      <c r="L87" s="31" t="s">
        <v>63</v>
      </c>
      <c r="M87" s="31" t="s">
        <v>63</v>
      </c>
      <c r="N87" s="23">
        <f>SUM(O87:V87)</f>
        <v>4686.3</v>
      </c>
      <c r="O87" s="24">
        <v>3150</v>
      </c>
      <c r="P87" s="25">
        <v>390</v>
      </c>
      <c r="Q87" s="24"/>
      <c r="R87" s="24">
        <v>150</v>
      </c>
      <c r="S87" s="24"/>
      <c r="T87" s="24"/>
      <c r="U87" s="25"/>
      <c r="V87" s="25">
        <f>(O87+P87+Q87+R87+S87)*0.27</f>
        <v>996.30000000000007</v>
      </c>
      <c r="W87" s="27">
        <v>3.4046052631578951</v>
      </c>
      <c r="X87" s="30">
        <v>46039</v>
      </c>
      <c r="Y87" s="30">
        <v>46463</v>
      </c>
      <c r="Z87" s="26" t="s">
        <v>428</v>
      </c>
      <c r="AA87" s="39" t="s">
        <v>123</v>
      </c>
      <c r="AB87" s="39" t="s">
        <v>25</v>
      </c>
    </row>
    <row r="88" spans="1:28" ht="16.25" customHeight="1" x14ac:dyDescent="0.45">
      <c r="A88" s="45" t="s">
        <v>113</v>
      </c>
      <c r="B88" s="17" t="s">
        <v>201</v>
      </c>
      <c r="C88" s="18" t="str">
        <f>IF(AA88&gt;"",HYPERLINK("https://americanwagyu.helicalco.com/portal/i/"&amp;AA88,AA88),"")</f>
        <v>PB133960</v>
      </c>
      <c r="D88" s="19" t="str">
        <f>IF(AB88&gt;"",HYPERLINK("https://awa.helicalco.com/public/i/"&amp;AB88,AB88),"")</f>
        <v/>
      </c>
      <c r="E88" s="29" t="s">
        <v>400</v>
      </c>
      <c r="F88" s="20" t="s">
        <v>203</v>
      </c>
      <c r="G88" s="29" t="s">
        <v>29</v>
      </c>
      <c r="H88" s="29" t="s">
        <v>30</v>
      </c>
      <c r="I88" s="21"/>
      <c r="J88" s="31" t="s">
        <v>102</v>
      </c>
      <c r="K88" s="36" t="s">
        <v>76</v>
      </c>
      <c r="L88" s="31" t="s">
        <v>63</v>
      </c>
      <c r="M88" s="31" t="s">
        <v>63</v>
      </c>
      <c r="N88" s="23">
        <f>SUM(O88:V88)</f>
        <v>4495.8</v>
      </c>
      <c r="O88" s="24">
        <v>3150</v>
      </c>
      <c r="P88" s="25">
        <v>390</v>
      </c>
      <c r="Q88" s="24"/>
      <c r="R88" s="24"/>
      <c r="S88" s="24"/>
      <c r="T88" s="24"/>
      <c r="U88" s="25"/>
      <c r="V88" s="25">
        <f>(O88+P88+Q88+R88+S88)*0.27</f>
        <v>955.80000000000007</v>
      </c>
      <c r="W88" s="27">
        <v>3.1990131578947367</v>
      </c>
      <c r="X88" s="30">
        <v>46109</v>
      </c>
      <c r="Y88" s="30">
        <v>46506</v>
      </c>
      <c r="Z88" s="26" t="s">
        <v>428</v>
      </c>
      <c r="AA88" s="39" t="s">
        <v>202</v>
      </c>
      <c r="AB88" s="39" t="s">
        <v>25</v>
      </c>
    </row>
    <row r="89" spans="1:28" ht="16.25" customHeight="1" x14ac:dyDescent="0.45">
      <c r="A89" s="45" t="s">
        <v>113</v>
      </c>
      <c r="B89" s="17" t="s">
        <v>213</v>
      </c>
      <c r="C89" s="18" t="str">
        <f>IF(AA89&gt;"",HYPERLINK("https://americanwagyu.helicalco.com/portal/i/"&amp;AA89,AA89),"")</f>
        <v>PB133961</v>
      </c>
      <c r="D89" s="19" t="str">
        <f>IF(AB89&gt;"",HYPERLINK("https://awa.helicalco.com/public/i/"&amp;AB89,AB89),"")</f>
        <v/>
      </c>
      <c r="E89" s="29" t="s">
        <v>401</v>
      </c>
      <c r="F89" s="20" t="s">
        <v>215</v>
      </c>
      <c r="G89" s="29" t="s">
        <v>29</v>
      </c>
      <c r="H89" s="29" t="s">
        <v>30</v>
      </c>
      <c r="I89" s="22" t="s">
        <v>139</v>
      </c>
      <c r="J89" s="34" t="s">
        <v>64</v>
      </c>
      <c r="K89" s="34" t="s">
        <v>64</v>
      </c>
      <c r="L89" s="34" t="s">
        <v>63</v>
      </c>
      <c r="M89" s="34" t="s">
        <v>63</v>
      </c>
      <c r="N89" s="23">
        <f>SUM(O89:V89)</f>
        <v>4425</v>
      </c>
      <c r="O89" s="24">
        <v>3150</v>
      </c>
      <c r="P89" s="25">
        <v>390</v>
      </c>
      <c r="Q89" s="24"/>
      <c r="R89" s="24"/>
      <c r="S89" s="24"/>
      <c r="T89" s="24"/>
      <c r="U89" s="25"/>
      <c r="V89" s="25">
        <f>(O89+P89+Q89+R89+S89)*0.25</f>
        <v>885</v>
      </c>
      <c r="W89" s="27">
        <v>4.3503289473684212</v>
      </c>
      <c r="X89" s="30" t="s">
        <v>25</v>
      </c>
      <c r="Y89" s="30">
        <v>46478</v>
      </c>
      <c r="Z89" s="26" t="s">
        <v>429</v>
      </c>
      <c r="AA89" s="39" t="s">
        <v>214</v>
      </c>
      <c r="AB89" s="39" t="s">
        <v>25</v>
      </c>
    </row>
    <row r="90" spans="1:28" ht="16.25" customHeight="1" x14ac:dyDescent="0.45">
      <c r="A90" s="45" t="s">
        <v>113</v>
      </c>
      <c r="B90" s="17" t="s">
        <v>216</v>
      </c>
      <c r="C90" s="18" t="str">
        <f>IF(AA90&gt;"",HYPERLINK("https://americanwagyu.helicalco.com/portal/i/"&amp;AA90,AA90),"")</f>
        <v/>
      </c>
      <c r="D90" s="19" t="str">
        <f>IF(AB90&gt;"",HYPERLINK("https://awa.helicalco.com/public/i/"&amp;AB90,AB90),"")</f>
        <v>711P22T4167K</v>
      </c>
      <c r="E90" s="29" t="s">
        <v>219</v>
      </c>
      <c r="F90" s="20" t="s">
        <v>218</v>
      </c>
      <c r="G90" s="29" t="s">
        <v>29</v>
      </c>
      <c r="H90" s="29" t="s">
        <v>30</v>
      </c>
      <c r="I90" s="21" t="s">
        <v>139</v>
      </c>
      <c r="J90" s="31" t="s">
        <v>39</v>
      </c>
      <c r="K90" s="31" t="s">
        <v>64</v>
      </c>
      <c r="L90" s="31" t="s">
        <v>58</v>
      </c>
      <c r="M90" s="37" t="s">
        <v>59</v>
      </c>
      <c r="N90" s="23">
        <f>SUM(O90:V90)</f>
        <v>3637.5</v>
      </c>
      <c r="O90" s="24">
        <v>3150</v>
      </c>
      <c r="P90" s="25">
        <v>390</v>
      </c>
      <c r="Q90" s="24"/>
      <c r="R90" s="24"/>
      <c r="S90" s="24">
        <f>(O90+Q90+R90+T90)*-0.2</f>
        <v>-630</v>
      </c>
      <c r="T90" s="24"/>
      <c r="U90" s="25"/>
      <c r="V90" s="25">
        <f>(O90+P90+Q90+R90+S90)*0.25</f>
        <v>727.5</v>
      </c>
      <c r="W90" s="27">
        <v>4.2105263157894735</v>
      </c>
      <c r="X90" s="30">
        <v>46119</v>
      </c>
      <c r="Y90" s="30">
        <v>46553</v>
      </c>
      <c r="Z90" s="26" t="s">
        <v>428</v>
      </c>
      <c r="AA90" s="39"/>
      <c r="AB90" s="39" t="s">
        <v>217</v>
      </c>
    </row>
    <row r="91" spans="1:28" ht="16.25" customHeight="1" x14ac:dyDescent="0.45">
      <c r="A91" s="45" t="s">
        <v>113</v>
      </c>
      <c r="B91" s="17" t="s">
        <v>136</v>
      </c>
      <c r="C91" s="18" t="str">
        <f>IF(AA91&gt;"",HYPERLINK("https://americanwagyu.helicalco.com/portal/i/"&amp;AA91,AA91),"")</f>
        <v/>
      </c>
      <c r="D91" s="19" t="str">
        <f>IF(AB91&gt;"",HYPERLINK("https://awa.helicalco.com/public/i/"&amp;AB91,AB91),"")</f>
        <v>711P24V4173M</v>
      </c>
      <c r="E91" s="29" t="s">
        <v>140</v>
      </c>
      <c r="F91" s="20" t="s">
        <v>138</v>
      </c>
      <c r="G91" s="29" t="s">
        <v>29</v>
      </c>
      <c r="H91" s="29" t="s">
        <v>30</v>
      </c>
      <c r="I91" s="21" t="s">
        <v>139</v>
      </c>
      <c r="J91" s="22" t="s">
        <v>39</v>
      </c>
      <c r="K91" s="22" t="s">
        <v>64</v>
      </c>
      <c r="L91" s="21" t="s">
        <v>58</v>
      </c>
      <c r="M91" s="21" t="s">
        <v>58</v>
      </c>
      <c r="N91" s="23">
        <f>SUM(O91:V91)</f>
        <v>4216.3999999999996</v>
      </c>
      <c r="O91" s="24">
        <v>2950</v>
      </c>
      <c r="P91" s="25">
        <v>370</v>
      </c>
      <c r="Q91" s="24"/>
      <c r="R91" s="24"/>
      <c r="S91" s="24"/>
      <c r="T91" s="24"/>
      <c r="U91" s="25"/>
      <c r="V91" s="25">
        <f>(O91+P91+Q91+R91+S91)*0.27</f>
        <v>896.40000000000009</v>
      </c>
      <c r="W91" s="27">
        <v>2.0888157894736845</v>
      </c>
      <c r="X91" s="30" t="s">
        <v>25</v>
      </c>
      <c r="Y91" s="30">
        <v>46462</v>
      </c>
      <c r="Z91" s="26" t="s">
        <v>426</v>
      </c>
      <c r="AA91" s="39" t="s">
        <v>25</v>
      </c>
      <c r="AB91" s="39" t="s">
        <v>137</v>
      </c>
    </row>
    <row r="92" spans="1:28" ht="16.25" customHeight="1" x14ac:dyDescent="0.45">
      <c r="A92" s="45" t="s">
        <v>113</v>
      </c>
      <c r="B92" s="17" t="s">
        <v>150</v>
      </c>
      <c r="C92" s="18" t="str">
        <f>IF(AA92&gt;"",HYPERLINK("https://americanwagyu.helicalco.com/portal/i/"&amp;AA92,AA92),"")</f>
        <v/>
      </c>
      <c r="D92" s="19" t="str">
        <f>IF(AB92&gt;"",HYPERLINK("https://awa.helicalco.com/public/i/"&amp;AB92,AB92),"")</f>
        <v>711F22T4366K</v>
      </c>
      <c r="E92" s="29" t="s">
        <v>153</v>
      </c>
      <c r="F92" s="20" t="s">
        <v>152</v>
      </c>
      <c r="G92" s="29" t="s">
        <v>29</v>
      </c>
      <c r="H92" s="29" t="s">
        <v>30</v>
      </c>
      <c r="I92" s="21"/>
      <c r="J92" s="31"/>
      <c r="K92" s="31"/>
      <c r="L92" s="31"/>
      <c r="M92" s="31"/>
      <c r="N92" s="23">
        <f>SUM(O92:V92)</f>
        <v>4389.6000000000004</v>
      </c>
      <c r="O92" s="24">
        <v>3150</v>
      </c>
      <c r="P92" s="25">
        <v>390</v>
      </c>
      <c r="Q92" s="24"/>
      <c r="R92" s="24"/>
      <c r="S92" s="24"/>
      <c r="T92" s="24"/>
      <c r="U92" s="25"/>
      <c r="V92" s="25">
        <f>(O92+P92+Q92+R92+S92)*0.24</f>
        <v>849.6</v>
      </c>
      <c r="W92" s="27">
        <v>4.4819078947368425</v>
      </c>
      <c r="X92" s="30">
        <v>46141</v>
      </c>
      <c r="Y92" s="30">
        <v>46553</v>
      </c>
      <c r="Z92" s="26" t="s">
        <v>427</v>
      </c>
      <c r="AA92" s="39" t="s">
        <v>25</v>
      </c>
      <c r="AB92" s="39" t="s">
        <v>151</v>
      </c>
    </row>
    <row r="93" spans="1:28" ht="16.25" customHeight="1" x14ac:dyDescent="0.45">
      <c r="A93" s="45" t="s">
        <v>113</v>
      </c>
      <c r="B93" s="17" t="s">
        <v>186</v>
      </c>
      <c r="C93" s="18" t="str">
        <f>IF(AA93&gt;"",HYPERLINK("https://americanwagyu.helicalco.com/portal/i/"&amp;AA93,AA93),"")</f>
        <v>PB133979</v>
      </c>
      <c r="D93" s="19" t="str">
        <f>IF(AB93&gt;"",HYPERLINK("https://awa.helicalco.com/public/i/"&amp;AB93,AB93),"")</f>
        <v/>
      </c>
      <c r="E93" s="29" t="s">
        <v>402</v>
      </c>
      <c r="F93" s="20" t="s">
        <v>188</v>
      </c>
      <c r="G93" s="29" t="s">
        <v>29</v>
      </c>
      <c r="H93" s="29" t="s">
        <v>30</v>
      </c>
      <c r="I93" s="22" t="s">
        <v>139</v>
      </c>
      <c r="J93" s="34" t="s">
        <v>39</v>
      </c>
      <c r="K93" s="34">
        <v>5</v>
      </c>
      <c r="L93" s="34" t="s">
        <v>63</v>
      </c>
      <c r="M93" s="34" t="s">
        <v>64</v>
      </c>
      <c r="N93" s="23">
        <f>SUM(O93:V93)</f>
        <v>4425</v>
      </c>
      <c r="O93" s="24">
        <v>3150</v>
      </c>
      <c r="P93" s="25">
        <v>390</v>
      </c>
      <c r="Q93" s="24"/>
      <c r="R93" s="24"/>
      <c r="S93" s="24"/>
      <c r="T93" s="24"/>
      <c r="U93" s="25"/>
      <c r="V93" s="25">
        <f>(O93+P93+Q93+R93+S93)*0.25</f>
        <v>885</v>
      </c>
      <c r="W93" s="27">
        <v>4.7724780701754392</v>
      </c>
      <c r="X93" s="30">
        <v>46133</v>
      </c>
      <c r="Y93" s="30">
        <v>46463</v>
      </c>
      <c r="Z93" s="26" t="s">
        <v>428</v>
      </c>
      <c r="AA93" s="39" t="s">
        <v>187</v>
      </c>
      <c r="AB93" s="39" t="s">
        <v>25</v>
      </c>
    </row>
    <row r="94" spans="1:28" ht="16.25" customHeight="1" x14ac:dyDescent="0.45">
      <c r="A94" s="45" t="s">
        <v>113</v>
      </c>
      <c r="B94" s="17" t="s">
        <v>197</v>
      </c>
      <c r="C94" s="18" t="str">
        <f>IF(AA94&gt;"",HYPERLINK("https://americanwagyu.helicalco.com/portal/i/"&amp;AA94,AA94),"")</f>
        <v/>
      </c>
      <c r="D94" s="19" t="str">
        <f>IF(AB94&gt;"",HYPERLINK("https://awa.helicalco.com/public/i/"&amp;AB94,AB94),"")</f>
        <v>711P24V4991M</v>
      </c>
      <c r="E94" s="29" t="s">
        <v>200</v>
      </c>
      <c r="F94" s="20" t="s">
        <v>199</v>
      </c>
      <c r="G94" s="29" t="s">
        <v>29</v>
      </c>
      <c r="H94" s="29" t="s">
        <v>30</v>
      </c>
      <c r="I94" s="21" t="s">
        <v>139</v>
      </c>
      <c r="J94" s="22" t="s">
        <v>39</v>
      </c>
      <c r="K94" s="22" t="s">
        <v>64</v>
      </c>
      <c r="L94" s="21" t="s">
        <v>58</v>
      </c>
      <c r="M94" s="21" t="s">
        <v>58</v>
      </c>
      <c r="N94" s="23">
        <f>SUM(O94:V94)</f>
        <v>4216.3999999999996</v>
      </c>
      <c r="O94" s="24">
        <v>2950</v>
      </c>
      <c r="P94" s="25">
        <v>370</v>
      </c>
      <c r="Q94" s="24"/>
      <c r="R94" s="24"/>
      <c r="S94" s="24"/>
      <c r="T94" s="24"/>
      <c r="U94" s="25"/>
      <c r="V94" s="25">
        <f>(O94+P94+Q94+R94+S94)*0.27</f>
        <v>896.40000000000009</v>
      </c>
      <c r="W94" s="27">
        <v>2.1052631578947367</v>
      </c>
      <c r="X94" s="30" t="s">
        <v>25</v>
      </c>
      <c r="Y94" s="30">
        <v>46478</v>
      </c>
      <c r="Z94" s="26" t="s">
        <v>426</v>
      </c>
      <c r="AA94" s="39" t="s">
        <v>25</v>
      </c>
      <c r="AB94" s="39" t="s">
        <v>198</v>
      </c>
    </row>
    <row r="95" spans="1:28" ht="6.4" customHeight="1" x14ac:dyDescent="0.45"/>
    <row r="96" spans="1:28" ht="18" customHeight="1" x14ac:dyDescent="0.5">
      <c r="C96" s="42" t="s">
        <v>406</v>
      </c>
      <c r="D96" s="48"/>
      <c r="E96" s="48"/>
      <c r="F96" s="48"/>
      <c r="G96" s="48"/>
      <c r="H96" s="54" t="s">
        <v>433</v>
      </c>
      <c r="I96" s="54"/>
      <c r="J96" s="54"/>
      <c r="K96" s="54"/>
      <c r="L96" s="54"/>
      <c r="M96" s="54"/>
      <c r="N96" s="54"/>
      <c r="O96" s="54"/>
      <c r="P96" s="54"/>
      <c r="Q96" s="54"/>
      <c r="R96" s="54"/>
      <c r="S96" s="54"/>
      <c r="T96" s="54"/>
      <c r="U96" s="54"/>
      <c r="V96" s="54"/>
      <c r="W96" s="54"/>
      <c r="X96" s="54"/>
    </row>
    <row r="97" spans="1:24" ht="3.85" customHeight="1" x14ac:dyDescent="0.5">
      <c r="A97" s="46"/>
      <c r="B97" s="43"/>
      <c r="C97" s="43"/>
      <c r="D97" s="43"/>
      <c r="E97" s="43"/>
      <c r="F97" s="43"/>
      <c r="G97" s="43"/>
      <c r="H97" s="43"/>
      <c r="I97" s="43"/>
      <c r="J97" s="48"/>
      <c r="K97" s="48"/>
    </row>
    <row r="98" spans="1:24" ht="17.350000000000001" customHeight="1" x14ac:dyDescent="0.5">
      <c r="C98" s="42" t="s">
        <v>411</v>
      </c>
      <c r="D98" s="51" t="s">
        <v>431</v>
      </c>
      <c r="E98" s="51"/>
      <c r="F98" s="51"/>
      <c r="G98" s="49"/>
      <c r="H98" s="55" t="s">
        <v>434</v>
      </c>
      <c r="I98" s="56"/>
      <c r="J98" s="56"/>
      <c r="K98" s="56"/>
      <c r="L98" s="56"/>
      <c r="M98" s="57"/>
      <c r="N98" s="53"/>
      <c r="O98" s="53"/>
      <c r="P98" s="53"/>
      <c r="Q98" s="53"/>
      <c r="R98" s="53"/>
      <c r="S98" s="53"/>
      <c r="T98" s="53"/>
      <c r="U98" s="53"/>
      <c r="V98" s="53"/>
      <c r="W98" s="53"/>
      <c r="X98" s="53"/>
    </row>
    <row r="99" spans="1:24" ht="17.350000000000001" customHeight="1" x14ac:dyDescent="0.5">
      <c r="C99" s="48"/>
      <c r="D99" s="51" t="s">
        <v>407</v>
      </c>
      <c r="E99" s="51"/>
      <c r="F99" s="51"/>
      <c r="G99" s="49"/>
      <c r="H99" s="58"/>
      <c r="I99" s="59"/>
      <c r="J99" s="59"/>
      <c r="K99" s="59"/>
      <c r="L99" s="59"/>
      <c r="M99" s="60"/>
      <c r="N99" s="53"/>
      <c r="O99" s="53"/>
      <c r="P99" s="53"/>
      <c r="Q99" s="53"/>
      <c r="R99" s="53"/>
      <c r="S99" s="53"/>
      <c r="T99" s="53"/>
      <c r="U99" s="53"/>
      <c r="V99" s="53"/>
      <c r="W99" s="53"/>
      <c r="X99" s="53"/>
    </row>
    <row r="100" spans="1:24" ht="7.5" customHeight="1" x14ac:dyDescent="0.5">
      <c r="C100" s="49"/>
      <c r="D100" s="50"/>
      <c r="E100" s="50"/>
      <c r="F100" s="50"/>
      <c r="G100" s="49"/>
      <c r="H100" s="58"/>
      <c r="I100" s="59"/>
      <c r="J100" s="59"/>
      <c r="K100" s="59"/>
      <c r="L100" s="59"/>
      <c r="M100" s="60"/>
      <c r="N100" s="53"/>
      <c r="O100" s="53"/>
      <c r="P100" s="53"/>
      <c r="Q100" s="53"/>
      <c r="R100" s="53"/>
      <c r="S100" s="53"/>
      <c r="T100" s="53"/>
      <c r="U100" s="53"/>
      <c r="V100" s="53"/>
      <c r="W100" s="53"/>
      <c r="X100" s="53"/>
    </row>
    <row r="101" spans="1:24" ht="17.350000000000001" customHeight="1" x14ac:dyDescent="0.5">
      <c r="B101" s="42"/>
      <c r="C101" s="42" t="s">
        <v>412</v>
      </c>
      <c r="D101" s="51" t="s">
        <v>408</v>
      </c>
      <c r="E101" s="51"/>
      <c r="F101" s="51"/>
      <c r="G101" s="49"/>
      <c r="H101" s="58"/>
      <c r="I101" s="59"/>
      <c r="J101" s="59"/>
      <c r="K101" s="59"/>
      <c r="L101" s="59"/>
      <c r="M101" s="60"/>
      <c r="N101" s="53"/>
      <c r="O101" s="53"/>
      <c r="P101" s="53"/>
      <c r="Q101" s="53"/>
      <c r="R101" s="53"/>
      <c r="S101" s="53"/>
      <c r="T101" s="53"/>
      <c r="U101" s="53"/>
      <c r="V101" s="53"/>
      <c r="W101" s="53"/>
      <c r="X101" s="53"/>
    </row>
    <row r="102" spans="1:24" ht="17.350000000000001" customHeight="1" x14ac:dyDescent="0.5">
      <c r="C102" s="48"/>
      <c r="D102" s="51" t="s">
        <v>409</v>
      </c>
      <c r="E102" s="51"/>
      <c r="F102" s="51"/>
      <c r="G102" s="49"/>
      <c r="H102" s="58"/>
      <c r="I102" s="59"/>
      <c r="J102" s="59"/>
      <c r="K102" s="59"/>
      <c r="L102" s="59"/>
      <c r="M102" s="60"/>
      <c r="N102" s="53"/>
      <c r="O102" s="53"/>
      <c r="P102" s="53"/>
      <c r="Q102" s="53"/>
      <c r="R102" s="53"/>
      <c r="S102" s="53"/>
      <c r="T102" s="53"/>
      <c r="U102" s="53"/>
      <c r="V102" s="53"/>
      <c r="W102" s="53"/>
      <c r="X102" s="53"/>
    </row>
    <row r="103" spans="1:24" ht="17.350000000000001" customHeight="1" x14ac:dyDescent="0.5">
      <c r="C103" s="48"/>
      <c r="D103" s="51" t="s">
        <v>410</v>
      </c>
      <c r="E103" s="51"/>
      <c r="F103" s="51"/>
      <c r="G103" s="49"/>
      <c r="H103" s="58"/>
      <c r="I103" s="59"/>
      <c r="J103" s="59"/>
      <c r="K103" s="59"/>
      <c r="L103" s="59"/>
      <c r="M103" s="60"/>
      <c r="N103" s="53"/>
      <c r="O103" s="53"/>
      <c r="P103" s="53"/>
      <c r="Q103" s="53"/>
      <c r="R103" s="53"/>
      <c r="S103" s="53"/>
      <c r="T103" s="53"/>
      <c r="U103" s="53"/>
      <c r="V103" s="53"/>
      <c r="W103" s="53"/>
      <c r="X103" s="53"/>
    </row>
    <row r="104" spans="1:24" ht="7.25" customHeight="1" x14ac:dyDescent="0.5">
      <c r="C104" s="49"/>
      <c r="D104" s="50"/>
      <c r="E104" s="50"/>
      <c r="F104" s="50"/>
      <c r="G104" s="49"/>
      <c r="H104" s="58"/>
      <c r="I104" s="59"/>
      <c r="J104" s="59"/>
      <c r="K104" s="59"/>
      <c r="L104" s="59"/>
      <c r="M104" s="60"/>
      <c r="N104" s="53"/>
      <c r="O104" s="53"/>
      <c r="P104" s="53"/>
      <c r="Q104" s="53"/>
      <c r="R104" s="53"/>
      <c r="S104" s="53"/>
      <c r="T104" s="53"/>
      <c r="U104" s="53"/>
      <c r="V104" s="53"/>
      <c r="W104" s="53"/>
      <c r="X104" s="53"/>
    </row>
    <row r="105" spans="1:24" ht="17.350000000000001" customHeight="1" x14ac:dyDescent="0.5">
      <c r="B105" s="42"/>
      <c r="C105" s="42" t="s">
        <v>413</v>
      </c>
      <c r="D105" s="51" t="s">
        <v>430</v>
      </c>
      <c r="E105" s="51"/>
      <c r="F105" s="51"/>
      <c r="G105" s="49"/>
      <c r="H105" s="58"/>
      <c r="I105" s="59"/>
      <c r="J105" s="59"/>
      <c r="K105" s="59"/>
      <c r="L105" s="59"/>
      <c r="M105" s="60"/>
      <c r="N105" s="53"/>
      <c r="O105" s="53"/>
      <c r="P105" s="53"/>
      <c r="Q105" s="53"/>
      <c r="R105" s="53"/>
      <c r="S105" s="53"/>
      <c r="T105" s="53"/>
      <c r="U105" s="53"/>
      <c r="V105" s="53"/>
      <c r="W105" s="53"/>
      <c r="X105" s="53"/>
    </row>
    <row r="106" spans="1:24" ht="7.25" customHeight="1" x14ac:dyDescent="0.5">
      <c r="C106" s="48"/>
      <c r="D106" s="48"/>
      <c r="E106" s="48"/>
      <c r="F106" s="48"/>
      <c r="G106" s="48"/>
      <c r="H106" s="58"/>
      <c r="I106" s="59"/>
      <c r="J106" s="59"/>
      <c r="K106" s="59"/>
      <c r="L106" s="59"/>
      <c r="M106" s="60"/>
      <c r="N106" s="53"/>
      <c r="O106" s="53"/>
      <c r="P106" s="53"/>
      <c r="Q106" s="53"/>
      <c r="R106" s="53"/>
      <c r="S106" s="53"/>
      <c r="T106" s="53"/>
      <c r="U106" s="53"/>
      <c r="V106" s="53"/>
      <c r="W106" s="53"/>
      <c r="X106" s="53"/>
    </row>
    <row r="107" spans="1:24" ht="15.75" x14ac:dyDescent="0.5">
      <c r="C107" s="47" t="s">
        <v>422</v>
      </c>
      <c r="D107" s="48"/>
      <c r="E107" s="48"/>
      <c r="F107" s="48"/>
      <c r="G107" s="48"/>
      <c r="H107" s="58"/>
      <c r="I107" s="59"/>
      <c r="J107" s="59"/>
      <c r="K107" s="59"/>
      <c r="L107" s="59"/>
      <c r="M107" s="60"/>
      <c r="N107" s="53"/>
      <c r="O107" s="53"/>
      <c r="P107" s="53"/>
      <c r="Q107" s="53"/>
      <c r="R107" s="53"/>
      <c r="S107" s="53"/>
      <c r="T107" s="53"/>
      <c r="U107" s="53"/>
      <c r="V107" s="53"/>
      <c r="W107" s="53"/>
      <c r="X107" s="53"/>
    </row>
    <row r="108" spans="1:24" ht="13.9" customHeight="1" x14ac:dyDescent="0.45">
      <c r="C108" t="s">
        <v>415</v>
      </c>
      <c r="H108" s="58"/>
      <c r="I108" s="59"/>
      <c r="J108" s="59"/>
      <c r="K108" s="59"/>
      <c r="L108" s="59"/>
      <c r="M108" s="60"/>
      <c r="N108" s="53"/>
      <c r="O108" s="53"/>
      <c r="P108" s="53"/>
      <c r="Q108" s="53"/>
      <c r="R108" s="53"/>
      <c r="S108" s="53"/>
      <c r="T108" s="53"/>
      <c r="U108" s="53"/>
      <c r="V108" s="53"/>
      <c r="W108" s="53"/>
      <c r="X108" s="53"/>
    </row>
    <row r="109" spans="1:24" ht="13.9" customHeight="1" x14ac:dyDescent="0.45">
      <c r="C109" t="s">
        <v>435</v>
      </c>
      <c r="H109" s="58"/>
      <c r="I109" s="59"/>
      <c r="J109" s="59"/>
      <c r="K109" s="59"/>
      <c r="L109" s="59"/>
      <c r="M109" s="60"/>
      <c r="N109" s="53"/>
      <c r="O109" s="53"/>
      <c r="P109" s="53"/>
      <c r="Q109" s="53"/>
      <c r="R109" s="53"/>
      <c r="S109" s="53"/>
      <c r="T109" s="53"/>
      <c r="U109" s="53"/>
      <c r="V109" s="53"/>
      <c r="W109" s="53"/>
      <c r="X109" s="53"/>
    </row>
    <row r="110" spans="1:24" ht="13.9" customHeight="1" x14ac:dyDescent="0.45">
      <c r="C110" t="s">
        <v>416</v>
      </c>
      <c r="H110" s="58"/>
      <c r="I110" s="59"/>
      <c r="J110" s="59"/>
      <c r="K110" s="59"/>
      <c r="L110" s="59"/>
      <c r="M110" s="60"/>
      <c r="N110" s="53"/>
      <c r="O110" s="53"/>
      <c r="P110" s="53"/>
      <c r="Q110" s="53"/>
      <c r="R110" s="53"/>
      <c r="S110" s="53"/>
      <c r="T110" s="53"/>
      <c r="U110" s="53"/>
      <c r="V110" s="53"/>
      <c r="W110" s="53"/>
      <c r="X110" s="53"/>
    </row>
    <row r="111" spans="1:24" ht="13.9" customHeight="1" x14ac:dyDescent="0.45">
      <c r="C111" t="s">
        <v>414</v>
      </c>
      <c r="H111" s="58"/>
      <c r="I111" s="59"/>
      <c r="J111" s="59"/>
      <c r="K111" s="59"/>
      <c r="L111" s="59"/>
      <c r="M111" s="60"/>
      <c r="N111" s="53"/>
      <c r="O111" s="53"/>
      <c r="P111" s="53"/>
      <c r="Q111" s="53"/>
      <c r="R111" s="53"/>
      <c r="S111" s="53"/>
      <c r="T111" s="53"/>
      <c r="U111" s="53"/>
      <c r="V111" s="53"/>
      <c r="W111" s="53"/>
      <c r="X111" s="53"/>
    </row>
    <row r="112" spans="1:24" ht="13.9" customHeight="1" x14ac:dyDescent="0.45">
      <c r="C112" t="s">
        <v>417</v>
      </c>
      <c r="H112" s="58"/>
      <c r="I112" s="59"/>
      <c r="J112" s="59"/>
      <c r="K112" s="59"/>
      <c r="L112" s="59"/>
      <c r="M112" s="60"/>
      <c r="N112" s="53"/>
      <c r="O112" s="53"/>
      <c r="P112" s="53"/>
      <c r="Q112" s="53"/>
      <c r="R112" s="53"/>
      <c r="S112" s="53"/>
      <c r="T112" s="53"/>
      <c r="U112" s="53"/>
      <c r="V112" s="53"/>
      <c r="W112" s="53"/>
      <c r="X112" s="53"/>
    </row>
    <row r="113" spans="3:24" ht="13.9" customHeight="1" x14ac:dyDescent="0.45">
      <c r="C113" t="s">
        <v>418</v>
      </c>
      <c r="H113" s="58"/>
      <c r="I113" s="59"/>
      <c r="J113" s="59"/>
      <c r="K113" s="59"/>
      <c r="L113" s="59"/>
      <c r="M113" s="60"/>
      <c r="N113" s="53"/>
      <c r="O113" s="53"/>
      <c r="P113" s="53"/>
      <c r="Q113" s="53"/>
      <c r="R113" s="53"/>
      <c r="S113" s="53"/>
      <c r="T113" s="53"/>
      <c r="U113" s="53"/>
      <c r="V113" s="53"/>
      <c r="W113" s="53"/>
      <c r="X113" s="53"/>
    </row>
    <row r="114" spans="3:24" ht="13.9" customHeight="1" x14ac:dyDescent="0.45">
      <c r="C114" t="s">
        <v>419</v>
      </c>
      <c r="H114" s="58"/>
      <c r="I114" s="59"/>
      <c r="J114" s="59"/>
      <c r="K114" s="59"/>
      <c r="L114" s="59"/>
      <c r="M114" s="60"/>
      <c r="N114" s="53"/>
      <c r="O114" s="53"/>
      <c r="P114" s="53"/>
      <c r="Q114" s="53"/>
      <c r="R114" s="53"/>
      <c r="S114" s="53"/>
      <c r="T114" s="53"/>
      <c r="U114" s="53"/>
      <c r="V114" s="53"/>
      <c r="W114" s="53"/>
      <c r="X114" s="53"/>
    </row>
    <row r="115" spans="3:24" ht="13.9" customHeight="1" x14ac:dyDescent="0.45">
      <c r="C115" t="s">
        <v>420</v>
      </c>
      <c r="H115" s="58"/>
      <c r="I115" s="59"/>
      <c r="J115" s="59"/>
      <c r="K115" s="59"/>
      <c r="L115" s="59"/>
      <c r="M115" s="60"/>
      <c r="N115" s="53"/>
      <c r="O115" s="53"/>
      <c r="P115" s="53"/>
      <c r="Q115" s="53"/>
      <c r="R115" s="53"/>
      <c r="S115" s="53"/>
      <c r="T115" s="53"/>
      <c r="U115" s="53"/>
      <c r="V115" s="53"/>
      <c r="W115" s="53"/>
      <c r="X115" s="53"/>
    </row>
    <row r="116" spans="3:24" ht="13.9" customHeight="1" x14ac:dyDescent="0.45">
      <c r="C116" t="s">
        <v>421</v>
      </c>
      <c r="H116" s="58"/>
      <c r="I116" s="59"/>
      <c r="J116" s="59"/>
      <c r="K116" s="59"/>
      <c r="L116" s="59"/>
      <c r="M116" s="60"/>
      <c r="N116" s="53"/>
      <c r="O116" s="53"/>
      <c r="P116" s="53"/>
      <c r="Q116" s="53"/>
      <c r="R116" s="53"/>
      <c r="S116" s="53"/>
      <c r="T116" s="53"/>
      <c r="U116" s="53"/>
      <c r="V116" s="53"/>
      <c r="W116" s="53"/>
      <c r="X116" s="53"/>
    </row>
    <row r="117" spans="3:24" ht="6.85" customHeight="1" x14ac:dyDescent="0.45">
      <c r="H117" s="58"/>
      <c r="I117" s="59"/>
      <c r="J117" s="59"/>
      <c r="K117" s="59"/>
      <c r="L117" s="59"/>
      <c r="M117" s="60"/>
      <c r="N117" s="53"/>
      <c r="O117" s="53"/>
      <c r="P117" s="53"/>
      <c r="Q117" s="53"/>
      <c r="R117" s="53"/>
      <c r="S117" s="53"/>
      <c r="T117" s="53"/>
      <c r="U117" s="53"/>
      <c r="V117" s="53"/>
      <c r="W117" s="53"/>
      <c r="X117" s="53"/>
    </row>
    <row r="118" spans="3:24" ht="90.75" customHeight="1" x14ac:dyDescent="0.45">
      <c r="C118" s="52" t="s">
        <v>432</v>
      </c>
      <c r="D118" s="52"/>
      <c r="E118" s="52"/>
      <c r="F118" s="52"/>
      <c r="G118" s="52"/>
      <c r="H118" s="61"/>
      <c r="I118" s="62"/>
      <c r="J118" s="62"/>
      <c r="K118" s="62"/>
      <c r="L118" s="62"/>
      <c r="M118" s="63"/>
      <c r="N118" s="53"/>
      <c r="O118" s="53"/>
      <c r="P118" s="53"/>
      <c r="Q118" s="53"/>
      <c r="R118" s="53"/>
      <c r="S118" s="53"/>
      <c r="T118" s="53"/>
      <c r="U118" s="53"/>
      <c r="V118" s="53"/>
      <c r="W118" s="53"/>
      <c r="X118" s="53"/>
    </row>
  </sheetData>
  <autoFilter ref="A1:AB94" xr:uid="{44272044-F595-4566-9C7F-ED7BA2BFA8CC}">
    <sortState xmlns:xlrd2="http://schemas.microsoft.com/office/spreadsheetml/2017/richdata2" ref="A2:AB94">
      <sortCondition ref="A1:A94"/>
    </sortState>
  </autoFilter>
  <mergeCells count="8">
    <mergeCell ref="H98:M118"/>
    <mergeCell ref="D98:F98"/>
    <mergeCell ref="D99:F99"/>
    <mergeCell ref="D101:F101"/>
    <mergeCell ref="D102:F102"/>
    <mergeCell ref="D103:F103"/>
    <mergeCell ref="D105:F105"/>
    <mergeCell ref="C118:G118"/>
  </mergeCells>
  <conditionalFormatting sqref="C96 A97 C98 B73:B94 B1:B68">
    <cfRule type="duplicateValues" dxfId="7" priority="13"/>
    <cfRule type="duplicateValues" dxfId="6" priority="14"/>
  </conditionalFormatting>
  <conditionalFormatting sqref="B69:B72">
    <cfRule type="duplicateValues" dxfId="5" priority="15"/>
    <cfRule type="duplicateValues" dxfId="4" priority="16"/>
  </conditionalFormatting>
  <conditionalFormatting sqref="C101">
    <cfRule type="duplicateValues" dxfId="3" priority="3"/>
    <cfRule type="duplicateValues" dxfId="2" priority="4"/>
  </conditionalFormatting>
  <conditionalFormatting sqref="C105">
    <cfRule type="duplicateValues" dxfId="1" priority="1"/>
    <cfRule type="duplicateValues" dxfId="0" priority="2"/>
  </conditionalFormatting>
  <hyperlinks>
    <hyperlink ref="D98" r:id="rId1" display="384L - 711 Unikimizuru 384L (711F23U384L) - the AI sire" xr:uid="{38665539-8AC3-470D-9FFB-EED79D9C1F66}"/>
    <hyperlink ref="D99" r:id="rId2" xr:uid="{1C8CBCF7-F817-48C0-AA56-FA4503BE05FA}"/>
    <hyperlink ref="D101" r:id="rId3" xr:uid="{6B47AED2-2B69-4DFB-A661-7996DD856B35}"/>
    <hyperlink ref="D102" r:id="rId4" xr:uid="{8C876B45-CB6D-4B01-9485-37F07ACC18E4}"/>
    <hyperlink ref="D103" r:id="rId5" xr:uid="{6AB5A197-00B2-4F2B-AB4C-19C975FFA060}"/>
    <hyperlink ref="D105" r:id="rId6" display="263L - Florida Bond S001 263L (FWCF23U263L)" xr:uid="{B9CF99AD-002A-4DB4-B5CF-2E8BA8AA8C6C}"/>
  </hyperlinks>
  <pageMargins left="0.45" right="0.45" top="0.4" bottom="0.65" header="0.3" footer="0.3"/>
  <pageSetup scale="102" orientation="landscape" r:id="rId7"/>
  <headerFooter>
    <oddFooter>&amp;LPregnant Wagyu females available as of October 1, 2026&amp;RPage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 Long</dc:creator>
  <cp:lastModifiedBy>Jim Long</cp:lastModifiedBy>
  <cp:lastPrinted>2026-10-02T12:43:29Z</cp:lastPrinted>
  <dcterms:created xsi:type="dcterms:W3CDTF">2026-09-17T11:59:36Z</dcterms:created>
  <dcterms:modified xsi:type="dcterms:W3CDTF">2026-10-02T12:43:38Z</dcterms:modified>
</cp:coreProperties>
</file>